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8100" activeTab="7"/>
  </bookViews>
  <sheets>
    <sheet name="додаток-2" sheetId="1" r:id="rId1"/>
    <sheet name="додаток-1" sheetId="2" r:id="rId2"/>
    <sheet name="2240-070101" sheetId="3" r:id="rId3"/>
    <sheet name="2240-070201" sheetId="4" r:id="rId4"/>
    <sheet name="2240-070401" sheetId="5" r:id="rId5"/>
    <sheet name="2240-070802" sheetId="6" r:id="rId6"/>
    <sheet name="2240-070803" sheetId="7" r:id="rId7"/>
    <sheet name="2240-070804" sheetId="8" r:id="rId8"/>
  </sheets>
  <definedNames/>
  <calcPr fullCalcOnLoad="1"/>
</workbook>
</file>

<file path=xl/comments4.xml><?xml version="1.0" encoding="utf-8"?>
<comments xmlns="http://schemas.openxmlformats.org/spreadsheetml/2006/main">
  <authors>
    <author>1</author>
  </authors>
  <commentList>
    <comment ref="AA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<sst xmlns="http://schemas.openxmlformats.org/spreadsheetml/2006/main" count="299" uniqueCount="228">
  <si>
    <t>Розрахунок до проекта бюджету  на 2015 рік</t>
  </si>
  <si>
    <t>Заклад</t>
  </si>
  <si>
    <t>КЕКВ 2271</t>
  </si>
  <si>
    <t>КЕКВ 2272</t>
  </si>
  <si>
    <t>КЕКВ 2273</t>
  </si>
  <si>
    <t>КЕКВ 2274</t>
  </si>
  <si>
    <t>Нат.од., тис.Гкал</t>
  </si>
  <si>
    <t>тариф</t>
  </si>
  <si>
    <t>тис.грн</t>
  </si>
  <si>
    <t>Нат.од., тис.м3</t>
  </si>
  <si>
    <t>Нат.од., тис.кВт</t>
  </si>
  <si>
    <t>ДНЗ  2</t>
  </si>
  <si>
    <t>Всього 070101</t>
  </si>
  <si>
    <t>СШ 8</t>
  </si>
  <si>
    <t>ФЭЛ</t>
  </si>
  <si>
    <t>Всього 070201</t>
  </si>
  <si>
    <t>Бтв</t>
  </si>
  <si>
    <t>ЦХЕТУМ</t>
  </si>
  <si>
    <t>Всього 070401</t>
  </si>
  <si>
    <t>Метод. каб.</t>
  </si>
  <si>
    <t>РМПК</t>
  </si>
  <si>
    <t>Всього  070802</t>
  </si>
  <si>
    <t>ГТН</t>
  </si>
  <si>
    <t>ЦБ</t>
  </si>
  <si>
    <t>КФК - 070000</t>
  </si>
  <si>
    <t>Апарат</t>
  </si>
  <si>
    <t>Всього</t>
  </si>
  <si>
    <t>Виконавець: Буханець Н.С.</t>
  </si>
  <si>
    <t xml:space="preserve">                    Сосницька О.С.</t>
  </si>
  <si>
    <t>Проект  бюджету  на  2015 рік   по  відділу  освіти    Амур-Нижньодніпровської   районної  у  місті   ради.</t>
  </si>
  <si>
    <t>Додаток 1</t>
  </si>
  <si>
    <t>у  тому  числі</t>
  </si>
  <si>
    <t>№</t>
  </si>
  <si>
    <t>Назва</t>
  </si>
  <si>
    <t>Загальні</t>
  </si>
  <si>
    <t>Заробітна</t>
  </si>
  <si>
    <t>Придбання</t>
  </si>
  <si>
    <t>Медикаменти</t>
  </si>
  <si>
    <t>Харчування</t>
  </si>
  <si>
    <t>Комунальні</t>
  </si>
  <si>
    <t xml:space="preserve">Інші </t>
  </si>
  <si>
    <t>Видатки</t>
  </si>
  <si>
    <t>Окремі заходи</t>
  </si>
  <si>
    <t>Податки,</t>
  </si>
  <si>
    <t>Інші поточні</t>
  </si>
  <si>
    <t>Поточні</t>
  </si>
  <si>
    <t>Капітальний</t>
  </si>
  <si>
    <t>з\п</t>
  </si>
  <si>
    <t>навчального</t>
  </si>
  <si>
    <t>витрати</t>
  </si>
  <si>
    <t>плата</t>
  </si>
  <si>
    <t>послуги</t>
  </si>
  <si>
    <t>виплати</t>
  </si>
  <si>
    <t xml:space="preserve">на </t>
  </si>
  <si>
    <t>(курси підвищення</t>
  </si>
  <si>
    <t>пеня</t>
  </si>
  <si>
    <t>видатки без</t>
  </si>
  <si>
    <t>ремонти</t>
  </si>
  <si>
    <t>основного</t>
  </si>
  <si>
    <t>ремонт</t>
  </si>
  <si>
    <t>закладу</t>
  </si>
  <si>
    <t>всього     (тис.грн.)</t>
  </si>
  <si>
    <t>(КЕКВ 2111 + КЕКВ-2120)</t>
  </si>
  <si>
    <t>КЕКВ-2210</t>
  </si>
  <si>
    <t>КЕКВ-2220</t>
  </si>
  <si>
    <t>КЕКВ-2230</t>
  </si>
  <si>
    <t>КЕКВ-2270</t>
  </si>
  <si>
    <t>населенню КЕКВ-2730</t>
  </si>
  <si>
    <t>відрядження  КЕКВ-2250</t>
  </si>
  <si>
    <t>кваліфікації членів комітету  з конкурсних торгів)               КЕКВ-2282</t>
  </si>
  <si>
    <t>КЕКВ-2800</t>
  </si>
  <si>
    <t>урахування поточних ремонтів КЕКВ-2240</t>
  </si>
  <si>
    <t>КЕКВ-2240</t>
  </si>
  <si>
    <t>обладнання КЕКВ-3110</t>
  </si>
  <si>
    <t>КЕКВ-3132</t>
  </si>
  <si>
    <r>
      <t xml:space="preserve">Комунальний  заклад  освіти  "Дошкільний навчальний заклад (ясла-садок)  </t>
    </r>
    <r>
      <rPr>
        <b/>
        <sz val="11"/>
        <rFont val="Arial Narrow"/>
        <family val="2"/>
      </rPr>
      <t>№ 2</t>
    </r>
    <r>
      <rPr>
        <sz val="11"/>
        <rFont val="Arial Narrow"/>
        <family val="2"/>
      </rPr>
      <t xml:space="preserve">  комбінованого типу " Дніпропетровської  міської ради  </t>
    </r>
  </si>
  <si>
    <r>
      <t xml:space="preserve">Комунальний  заклад  освіти  "Дошкільний навчальний заклад (ясла-садок)   </t>
    </r>
    <r>
      <rPr>
        <b/>
        <sz val="11"/>
        <rFont val="Arial Narrow"/>
        <family val="2"/>
      </rPr>
      <t xml:space="preserve">№ 16"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</si>
  <si>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17"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</si>
  <si>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21"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</si>
  <si>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</t>
    </r>
    <r>
      <rPr>
        <b/>
        <sz val="11"/>
        <rFont val="Arial Narrow"/>
        <family val="2"/>
      </rPr>
      <t xml:space="preserve">№ 22  </t>
    </r>
    <r>
      <rPr>
        <sz val="11"/>
        <rFont val="Arial Narrow"/>
        <family val="2"/>
      </rPr>
      <t xml:space="preserve">(центр розвитку дитини)" Дніпропетровської міської ради </t>
    </r>
  </si>
  <si>
    <r>
      <t xml:space="preserve">Комунальний  заклад  освіти  "Дошкільний  навчальний заклад ( ясла-садок)     </t>
    </r>
    <r>
      <rPr>
        <b/>
        <sz val="11"/>
        <rFont val="Arial Narrow"/>
        <family val="2"/>
      </rPr>
      <t xml:space="preserve">№ 45"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</si>
  <si>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 навчальний заклад ( ясла-садок) </t>
    </r>
    <r>
      <rPr>
        <b/>
        <sz val="11"/>
        <rFont val="Arial Narrow"/>
        <family val="2"/>
      </rPr>
      <t xml:space="preserve">№ 86"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</si>
  <si>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90"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</si>
  <si>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94"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</si>
  <si>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>№ 116</t>
    </r>
    <r>
      <rPr>
        <sz val="11"/>
        <rFont val="Arial Narrow"/>
        <family val="2"/>
      </rPr>
      <t xml:space="preserve"> комбінованого типу  </t>
    </r>
    <r>
      <rPr>
        <b/>
        <sz val="11"/>
        <rFont val="Arial Narrow"/>
        <family val="2"/>
      </rPr>
      <t xml:space="preserve">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</si>
  <si>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</t>
    </r>
    <r>
      <rPr>
        <b/>
        <sz val="11"/>
        <rFont val="Arial Narrow"/>
        <family val="2"/>
      </rPr>
      <t xml:space="preserve">№ 206" </t>
    </r>
    <r>
      <rPr>
        <sz val="11"/>
        <rFont val="Arial Narrow"/>
        <family val="2"/>
      </rPr>
      <t xml:space="preserve">Дніпропетровської міської ради       </t>
    </r>
    <r>
      <rPr>
        <b/>
        <sz val="11"/>
        <rFont val="Arial Narrow"/>
        <family val="2"/>
      </rPr>
      <t xml:space="preserve">          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</si>
  <si>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267"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</si>
  <si>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 xml:space="preserve">№ 269" </t>
    </r>
    <r>
      <rPr>
        <sz val="11"/>
        <rFont val="Arial Narrow"/>
        <family val="2"/>
      </rPr>
      <t xml:space="preserve">Дніпропетровської міської ради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</si>
  <si>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278"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</si>
  <si>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    навчальний заклад    ( ясла-садок)  </t>
    </r>
    <r>
      <rPr>
        <b/>
        <sz val="11"/>
        <rFont val="Arial Narrow"/>
        <family val="2"/>
      </rPr>
      <t xml:space="preserve">№317"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</si>
  <si>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 xml:space="preserve">№323 </t>
    </r>
    <r>
      <rPr>
        <sz val="11"/>
        <rFont val="Arial Narrow"/>
        <family val="2"/>
      </rPr>
      <t>комбінованого типу</t>
    </r>
    <r>
      <rPr>
        <b/>
        <sz val="11"/>
        <rFont val="Arial Narrow"/>
        <family val="2"/>
      </rPr>
      <t xml:space="preserve">" 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</si>
  <si>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"Дошкільний навчальний заклад ( ясла-садок)   </t>
    </r>
    <r>
      <rPr>
        <b/>
        <sz val="11"/>
        <rFont val="Arial Narrow"/>
        <family val="2"/>
      </rPr>
      <t xml:space="preserve">№ 334" </t>
    </r>
    <r>
      <rPr>
        <sz val="11"/>
        <rFont val="Arial Narrow"/>
        <family val="2"/>
      </rPr>
      <t xml:space="preserve">Дніпропетровської міської ради      </t>
    </r>
    <r>
      <rPr>
        <b/>
        <sz val="11"/>
        <rFont val="Arial Narrow"/>
        <family val="2"/>
      </rPr>
      <t xml:space="preserve">      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</si>
  <si>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348" </t>
    </r>
    <r>
      <rPr>
        <sz val="11"/>
        <rFont val="Arial Narrow"/>
        <family val="2"/>
      </rPr>
      <t xml:space="preserve">Дніпропетровської міської ради  </t>
    </r>
    <r>
      <rPr>
        <b/>
        <sz val="11"/>
        <rFont val="Arial Narrow"/>
        <family val="2"/>
      </rPr>
      <t xml:space="preserve">              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</si>
  <si>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350 </t>
    </r>
    <r>
      <rPr>
        <sz val="11"/>
        <rFont val="Arial Narrow"/>
        <family val="2"/>
      </rPr>
      <t>комбінованого типу</t>
    </r>
    <r>
      <rPr>
        <b/>
        <sz val="11"/>
        <rFont val="Arial Narrow"/>
        <family val="2"/>
      </rPr>
      <t xml:space="preserve">"  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</si>
  <si>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>№ 379</t>
    </r>
    <r>
      <rPr>
        <sz val="11"/>
        <rFont val="Arial Narrow"/>
        <family val="2"/>
      </rPr>
      <t xml:space="preserve">" Дніпропетровської міської ради             </t>
    </r>
    <r>
      <rPr>
        <b/>
        <sz val="11"/>
        <rFont val="Arial Narrow"/>
        <family val="2"/>
      </rPr>
      <t xml:space="preserve">      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</si>
  <si>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>№ 393</t>
    </r>
    <r>
      <rPr>
        <sz val="11"/>
        <rFont val="Arial Narrow"/>
        <family val="2"/>
      </rPr>
      <t xml:space="preserve">" Дніпропетровської міської ради             </t>
    </r>
    <r>
      <rPr>
        <b/>
        <sz val="11"/>
        <rFont val="Arial Narrow"/>
        <family val="2"/>
      </rPr>
      <t xml:space="preserve">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</si>
  <si>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400" </t>
    </r>
    <r>
      <rPr>
        <sz val="11"/>
        <rFont val="Arial Narrow"/>
        <family val="2"/>
      </rPr>
      <t xml:space="preserve">Дніпропетровської міської ради                   </t>
    </r>
  </si>
  <si>
    <r>
      <t xml:space="preserve">Комунальний  заклад  освіти "Дошкільний навчальний заклад ( ясла-садок)  </t>
    </r>
    <r>
      <rPr>
        <b/>
        <sz val="11"/>
        <rFont val="Arial Narrow"/>
        <family val="2"/>
      </rPr>
      <t xml:space="preserve">№ 401"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</si>
  <si>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402 </t>
    </r>
    <r>
      <rPr>
        <sz val="11"/>
        <rFont val="Arial Narrow"/>
        <family val="2"/>
      </rPr>
      <t xml:space="preserve">комбинованого типу" Дніпропетровської міської ради                  </t>
    </r>
  </si>
  <si>
    <t>Всього    КФК-070101</t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</si>
  <si>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№8</t>
    </r>
    <r>
      <rPr>
        <sz val="11"/>
        <rFont val="Arial Narrow"/>
        <family val="2"/>
      </rPr>
      <t>"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</si>
  <si>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№18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</si>
  <si>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№26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</si>
  <si>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№42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</si>
  <si>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№43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</si>
  <si>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№44</t>
    </r>
    <r>
      <rPr>
        <sz val="11"/>
        <rFont val="Arial Narrow"/>
        <family val="2"/>
      </rPr>
      <t xml:space="preserve"> природничо-медичного профілю"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</si>
  <si>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№55</t>
    </r>
    <r>
      <rPr>
        <sz val="11"/>
        <rFont val="Arial Narrow"/>
        <family val="2"/>
      </rPr>
      <t xml:space="preserve"> інформаційно-технічного профілю"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</si>
  <si>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№56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</si>
  <si>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"Навчально-виховний комплекс </t>
    </r>
    <r>
      <rPr>
        <b/>
        <sz val="11"/>
        <rFont val="Arial Narrow"/>
        <family val="2"/>
      </rPr>
      <t>№57</t>
    </r>
    <r>
      <rPr>
        <sz val="11"/>
        <rFont val="Arial Narrow"/>
        <family val="2"/>
      </rPr>
      <t xml:space="preserve"> "загальноосвітній навчальний заклад      І ступеня - гімназія"  Дніпропетровської  міської  ради</t>
    </r>
  </si>
  <si>
    <r>
      <t xml:space="preserve">Комунальний заклад освіти  "Середня загальноосвітня школа </t>
    </r>
    <r>
      <rPr>
        <b/>
        <sz val="11"/>
        <rFont val="Arial Narrow"/>
        <family val="2"/>
      </rPr>
      <t xml:space="preserve">№64"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</si>
  <si>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;Середня загальноосвітня школа </t>
    </r>
    <r>
      <rPr>
        <b/>
        <sz val="11"/>
        <rFont val="Arial Narrow"/>
        <family val="2"/>
      </rPr>
      <t>№68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</si>
  <si>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№86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</si>
  <si>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№114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</si>
  <si>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№115</t>
    </r>
    <r>
      <rPr>
        <sz val="11"/>
        <rFont val="Arial Narrow"/>
        <family val="2"/>
      </rPr>
      <t xml:space="preserve"> 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</si>
  <si>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№116</t>
    </r>
    <r>
      <rPr>
        <sz val="11"/>
        <rFont val="Arial Narrow"/>
        <family val="2"/>
      </rPr>
      <t>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</si>
  <si>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 xml:space="preserve">№117"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</si>
  <si>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"Навчально-виховний комплекс </t>
    </r>
    <r>
      <rPr>
        <b/>
        <sz val="11"/>
        <rFont val="Arial Narrow"/>
        <family val="2"/>
      </rPr>
      <t>№131</t>
    </r>
    <r>
      <rPr>
        <sz val="11"/>
        <rFont val="Arial Narrow"/>
        <family val="2"/>
      </rPr>
      <t xml:space="preserve"> "загальноосвітній навчальний заклад  І ступеня - гімназія"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</si>
  <si>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№133</t>
    </r>
    <r>
      <rPr>
        <sz val="11"/>
        <rFont val="Arial Narrow"/>
        <family val="2"/>
      </rPr>
      <t>" 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</si>
  <si>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№13</t>
    </r>
    <r>
      <rPr>
        <sz val="11"/>
        <rFont val="Arial Narrow"/>
        <family val="2"/>
      </rPr>
      <t>4 гуманістичного навчання та виховання"  Дніпропетровської  міської  ради</t>
    </r>
  </si>
  <si>
    <r>
      <t xml:space="preserve">Комунальний заклад освіти "Спеціалізована середня загальноосвітня школа </t>
    </r>
    <r>
      <rPr>
        <b/>
        <sz val="11"/>
        <rFont val="Arial Narrow"/>
        <family val="2"/>
      </rPr>
      <t>№142</t>
    </r>
    <r>
      <rPr>
        <sz val="11"/>
        <rFont val="Arial Narrow"/>
        <family val="2"/>
      </rPr>
      <t xml:space="preserve"> еколого-економічного профілю"   Дніпропетровської  міської  ради</t>
    </r>
  </si>
  <si>
    <r>
      <t>Комунальний заклад освіти "</t>
    </r>
    <r>
      <rPr>
        <b/>
        <sz val="11"/>
        <rFont val="Arial Narrow"/>
        <family val="2"/>
      </rPr>
      <t>Фінансово-економічний</t>
    </r>
    <r>
      <rPr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ліцей" </t>
    </r>
    <r>
      <rPr>
        <sz val="11"/>
        <rFont val="Arial Narrow"/>
        <family val="2"/>
      </rPr>
      <t xml:space="preserve">  Дніпропетровської  міської  ради</t>
    </r>
  </si>
  <si>
    <t>Всього    КФК-070201</t>
  </si>
  <si>
    <r>
      <t xml:space="preserve">Комунальний  позашкільний  навчальний  заклад  </t>
    </r>
    <r>
      <rPr>
        <b/>
        <sz val="11"/>
        <rFont val="Arial Narrow"/>
        <family val="2"/>
      </rPr>
      <t>"Будинок творчості  дітей  та юнацтва</t>
    </r>
    <r>
      <rPr>
        <sz val="11"/>
        <rFont val="Arial Narrow"/>
        <family val="2"/>
      </rPr>
      <t>" Дніпропетровської міської ради</t>
    </r>
  </si>
  <si>
    <r>
      <t>Комунальний позашкільний навчальний заклад "</t>
    </r>
    <r>
      <rPr>
        <b/>
        <sz val="11"/>
        <rFont val="Arial Narrow"/>
        <family val="2"/>
      </rPr>
      <t>Центр художньо-естетичної творчості  учнівської  молоді</t>
    </r>
    <r>
      <rPr>
        <sz val="11"/>
        <rFont val="Arial Narrow"/>
        <family val="2"/>
      </rPr>
      <t>" Дніпропетровської  міської   ради</t>
    </r>
  </si>
  <si>
    <t>Всього    КФК-070401</t>
  </si>
  <si>
    <r>
      <t>Логопедичний пункт</t>
    </r>
    <r>
      <rPr>
        <sz val="11"/>
        <rFont val="Arial Narrow"/>
        <family val="2"/>
      </rPr>
      <t xml:space="preserve"> при навчально-виховному комплексі                    </t>
    </r>
    <r>
      <rPr>
        <b/>
        <sz val="11"/>
        <rFont val="Arial Narrow"/>
        <family val="2"/>
      </rPr>
      <t>№ 131</t>
    </r>
    <r>
      <rPr>
        <sz val="11"/>
        <rFont val="Arial Narrow"/>
        <family val="2"/>
      </rPr>
      <t xml:space="preserve"> "загальноосвітньому навчальному закладі   І ступеня - гімназії"</t>
    </r>
  </si>
  <si>
    <r>
      <t>Логопедичний пункт</t>
    </r>
    <r>
      <rPr>
        <sz val="11"/>
        <rFont val="Arial Narrow"/>
        <family val="2"/>
      </rPr>
      <t xml:space="preserve"> при комунальному закладі освіти спеціалізованій школі          </t>
    </r>
    <r>
      <rPr>
        <b/>
        <sz val="11"/>
        <rFont val="Arial Narrow"/>
        <family val="2"/>
      </rPr>
      <t xml:space="preserve">№ 142 </t>
    </r>
    <r>
      <rPr>
        <sz val="11"/>
        <rFont val="Arial Narrow"/>
        <family val="2"/>
      </rPr>
      <t>еколого-економічного профілю</t>
    </r>
  </si>
  <si>
    <t>Методичний кабінет</t>
  </si>
  <si>
    <t>Районна психолого-медико-педагогічна консультація</t>
  </si>
  <si>
    <t>Всього   КФК-070802</t>
  </si>
  <si>
    <r>
      <t xml:space="preserve">Група по технічному нагляду за капітальним будівництвом та ремонтом бюджетних установ відділу освіти районної ради                </t>
    </r>
    <r>
      <rPr>
        <b/>
        <sz val="11"/>
        <rFont val="Arial Narrow"/>
        <family val="2"/>
      </rPr>
      <t>(КФК-070803)</t>
    </r>
  </si>
  <si>
    <r>
      <t xml:space="preserve">Централізована бухгалтерія відділу освіти районної ради      </t>
    </r>
    <r>
      <rPr>
        <b/>
        <sz val="11"/>
        <rFont val="Arial Narrow"/>
        <family val="2"/>
      </rPr>
      <t>(КФК-070804)</t>
    </r>
  </si>
  <si>
    <r>
      <t xml:space="preserve">Допомога дітям-сиротам та дітям, позбавленим батьківського піклування, яким виповнюється 18 років  </t>
    </r>
    <r>
      <rPr>
        <b/>
        <sz val="11"/>
        <rFont val="Arial Narrow"/>
        <family val="2"/>
      </rPr>
      <t>(КФК-070808)</t>
    </r>
  </si>
  <si>
    <t>Всього   КФК-070000</t>
  </si>
  <si>
    <t>Начальник  відділу  освіти</t>
  </si>
  <si>
    <t>Л.О.Темченко</t>
  </si>
  <si>
    <t>Гол.бухгалтер</t>
  </si>
  <si>
    <t>І.М.Трусевич</t>
  </si>
  <si>
    <t>Карпова Р.Д., 23-21-11</t>
  </si>
  <si>
    <t>Додаток 2</t>
  </si>
  <si>
    <t>КФК 070101</t>
  </si>
  <si>
    <t xml:space="preserve">           Розрахунок   до  проекту бюджету</t>
  </si>
  <si>
    <t xml:space="preserve">   по КЕКВ 2240 на 2015 рік</t>
  </si>
  <si>
    <t>Сума на                         2015 р., грн.</t>
  </si>
  <si>
    <t>Послуги зв"язку на  2015 рік, грн.</t>
  </si>
  <si>
    <t>Послуги інтернету, грн.</t>
  </si>
  <si>
    <t>Вивіз твердих побутових відходів на 2015 рік, грн.</t>
  </si>
  <si>
    <t>Дератизація, грн.</t>
  </si>
  <si>
    <t>Дезинсекція, грн.</t>
  </si>
  <si>
    <t>Вимір контуру ізоляції електромереж та контуру заземлення, грн.</t>
  </si>
  <si>
    <t>Технічне обслуговування установок пожежної сигналізації на 2015 рік, грн.</t>
  </si>
  <si>
    <t>Оформлення права власності на нерухоме майно, грн.</t>
  </si>
  <si>
    <t>Пропитка горища, грн.</t>
  </si>
  <si>
    <t>Перезарядка вогнегасників, грн.</t>
  </si>
  <si>
    <t>Добровільне страхування членів пожежної дружини, грн.</t>
  </si>
  <si>
    <t>Обслуговування систем доочистки води на 2015 р., грн.</t>
  </si>
  <si>
    <t>Оформлення актів на землю на 2015 р., грн</t>
  </si>
  <si>
    <t>Повірка приладів обліку на 2015 р., грн.</t>
  </si>
  <si>
    <t>спил дерев на 2015 р., грн</t>
  </si>
  <si>
    <t>Промивка системи опалення на 2015 рік, грн.</t>
  </si>
  <si>
    <t>Чистка димоходів на 2015 рік, грн.</t>
  </si>
  <si>
    <t>Д/К2</t>
  </si>
  <si>
    <t>Головний бухгалтер</t>
  </si>
  <si>
    <t>І.М. Трусевич</t>
  </si>
  <si>
    <t>Фахівець І категорії групи технагляду</t>
  </si>
  <si>
    <t>О.С. Сосницька</t>
  </si>
  <si>
    <t>КФК 070201</t>
  </si>
  <si>
    <t xml:space="preserve">  Розрахунок до проекту бюджету по КЕКВ 2240</t>
  </si>
  <si>
    <t xml:space="preserve"> на   2015 р.</t>
  </si>
  <si>
    <t xml:space="preserve"> Сума на     2015 р., грн.</t>
  </si>
  <si>
    <t>Послуги зв"язку, грн</t>
  </si>
  <si>
    <t>Вивіз твердих побутових відходів, грн.</t>
  </si>
  <si>
    <t>Дезінфекція, грн.</t>
  </si>
  <si>
    <t>Вимір контуру ізоляціїї електромереж та контуру заземлення, грн.</t>
  </si>
  <si>
    <t>технічне обслуговування газового обладнання та КИПіА в котельні, грн.</t>
  </si>
  <si>
    <t>Профілактика обслуговування газопроводу,  грн.</t>
  </si>
  <si>
    <t>Обслуговування коректорів об'єму газу, грн.</t>
  </si>
  <si>
    <t>Обслуговування котелень, грн.</t>
  </si>
  <si>
    <t>Технічне обслуговування  установок пожежної сигналізації, грн.</t>
  </si>
  <si>
    <t>Технічне обслуговування басейну, грн.</t>
  </si>
  <si>
    <t>Обслуговування систем доочистки води, грн.</t>
  </si>
  <si>
    <t>Вивіз рідких побутових відходів, грн.</t>
  </si>
  <si>
    <t>Оформлення права власності на нерухоме майно, грн</t>
  </si>
  <si>
    <t>Просочення горищ вогнезахисним розчином, грн.</t>
  </si>
  <si>
    <t>Спил дерев, грн.</t>
  </si>
  <si>
    <t>Перевірка приладів обліку, грн.</t>
  </si>
  <si>
    <t>Чистка димоходів, грн.</t>
  </si>
  <si>
    <t>Виготовлення режимних карт, грн.</t>
  </si>
  <si>
    <t>Об'овязкове страхування котелень на 2015 р., грн.</t>
  </si>
  <si>
    <t>Промивка системи опалення, грн.</t>
  </si>
  <si>
    <t>СШ    8</t>
  </si>
  <si>
    <t>ФЕЛ</t>
  </si>
  <si>
    <t>КФК 070401</t>
  </si>
  <si>
    <t>Розрахунок до проекту бюджету по КЕКВ 2240</t>
  </si>
  <si>
    <t>Сума на    2015 р., грн.</t>
  </si>
  <si>
    <t xml:space="preserve">Послуги зв"язку, грн. </t>
  </si>
  <si>
    <t xml:space="preserve">Послуги інтернету, грн. </t>
  </si>
  <si>
    <t>Дератизація, грн</t>
  </si>
  <si>
    <t xml:space="preserve">      Охорона об"єкту, грн.                                                                                              </t>
  </si>
  <si>
    <t>Обслуговування пожежної сигналізації на рік, грн.</t>
  </si>
  <si>
    <t>Технічне обслуговування газового обладнання та  КИПіА в котельні, грн.</t>
  </si>
  <si>
    <t>Профілактика обслуговування газопроводу, грн.</t>
  </si>
  <si>
    <t>Обслуговування коректорів об"єму газу, грн.</t>
  </si>
  <si>
    <t>Повірка приладів обліку, грн.</t>
  </si>
  <si>
    <t>Чистка димоходів, грн</t>
  </si>
  <si>
    <t>Обов"язкове страхування котельні, грн.</t>
  </si>
  <si>
    <t>Оформлення права власності на нерухоме майно. Грн.</t>
  </si>
  <si>
    <t>В.С.Гавеля</t>
  </si>
  <si>
    <t>КФК 070802</t>
  </si>
  <si>
    <t xml:space="preserve"> Розрахунок  до проекту бюджету по КЕКВ 2240</t>
  </si>
  <si>
    <t xml:space="preserve">  на  2015 рік</t>
  </si>
  <si>
    <t>Сума на 2015 р., грн.</t>
  </si>
  <si>
    <r>
      <t>Послуги зв</t>
    </r>
    <r>
      <rPr>
        <sz val="12"/>
        <rFont val="Arial"/>
        <family val="2"/>
      </rPr>
      <t>'</t>
    </r>
    <r>
      <rPr>
        <sz val="12"/>
        <rFont val="Arial Cyr"/>
        <family val="2"/>
      </rPr>
      <t>язку, грн.</t>
    </r>
  </si>
  <si>
    <t xml:space="preserve"> Дезінфекція, дератизація,   грн.</t>
  </si>
  <si>
    <t>поточний ремонт обладнання, грн.</t>
  </si>
  <si>
    <t>Заправка принтеру, ксероксу, грн.</t>
  </si>
  <si>
    <t>Страхування нерухомого майна, грн.</t>
  </si>
  <si>
    <t>Метод. Каб.</t>
  </si>
  <si>
    <t>КФК 070803</t>
  </si>
  <si>
    <t>на  2015 рік</t>
  </si>
  <si>
    <r>
      <t>Всього на послуги зв</t>
    </r>
    <r>
      <rPr>
        <sz val="12"/>
        <rFont val="Arial"/>
        <family val="2"/>
      </rPr>
      <t>'</t>
    </r>
    <r>
      <rPr>
        <sz val="12"/>
        <rFont val="Arial Cyr"/>
        <family val="2"/>
      </rPr>
      <t>язку, грн.</t>
    </r>
  </si>
  <si>
    <t>Дезінфекція, дератизація, грн.</t>
  </si>
  <si>
    <t>Поточний ремонт обладнання, грн.</t>
  </si>
  <si>
    <t>Група технагляду</t>
  </si>
  <si>
    <t>КФК 070804</t>
  </si>
  <si>
    <t>Сума на   2015 р., грн.</t>
  </si>
  <si>
    <t xml:space="preserve"> Послуги зв"язку, грн.</t>
  </si>
  <si>
    <t>Обслуговування програми, грн.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</si>
</sst>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"/>
    <numFmt numFmtId="165" formatCode="0.000"/>
    <numFmt numFmtId="166" formatCode="#,##0.000"/>
    <numFmt numFmtId="167" formatCode="0.0000"/>
  </numFmts>
  <fonts count="1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Narrow"/>
      <family val="2"/>
    </font>
    <font>
      <sz val="10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sz val="14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b/>
      <sz val="9"/>
      <name val="Tahoma"/>
      <family val="0"/>
    </font>
    <font>
      <sz val="12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165" fontId="3" fillId="0" borderId="9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4" fontId="0" fillId="2" borderId="16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165" fontId="0" fillId="2" borderId="15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65" fontId="0" fillId="2" borderId="15" xfId="0" applyNumberFormat="1" applyFont="1" applyFill="1" applyBorder="1" applyAlignment="1">
      <alignment horizontal="center"/>
    </xf>
    <xf numFmtId="165" fontId="0" fillId="2" borderId="30" xfId="0" applyNumberFormat="1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65" fontId="3" fillId="0" borderId="23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165" fontId="3" fillId="0" borderId="5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0" fontId="7" fillId="0" borderId="35" xfId="15" applyFont="1" applyBorder="1">
      <alignment/>
      <protection/>
    </xf>
    <xf numFmtId="0" fontId="7" fillId="0" borderId="36" xfId="15" applyFont="1" applyBorder="1" applyAlignment="1">
      <alignment horizontal="center"/>
      <protection/>
    </xf>
    <xf numFmtId="0" fontId="7" fillId="0" borderId="28" xfId="15" applyFont="1" applyBorder="1" applyAlignment="1">
      <alignment/>
      <protection/>
    </xf>
    <xf numFmtId="0" fontId="7" fillId="0" borderId="0" xfId="15" applyFont="1">
      <alignment/>
      <protection/>
    </xf>
    <xf numFmtId="0" fontId="7" fillId="0" borderId="37" xfId="15" applyFont="1" applyBorder="1" applyAlignment="1" applyProtection="1">
      <alignment horizontal="center"/>
      <protection locked="0"/>
    </xf>
    <xf numFmtId="0" fontId="7" fillId="0" borderId="38" xfId="15" applyFont="1" applyBorder="1" applyAlignment="1">
      <alignment horizontal="center"/>
      <protection/>
    </xf>
    <xf numFmtId="0" fontId="7" fillId="0" borderId="37" xfId="15" applyFont="1" applyBorder="1" applyAlignment="1">
      <alignment horizontal="center"/>
      <protection/>
    </xf>
    <xf numFmtId="0" fontId="7" fillId="0" borderId="35" xfId="15" applyFont="1" applyBorder="1" applyAlignment="1">
      <alignment horizontal="center"/>
      <protection/>
    </xf>
    <xf numFmtId="0" fontId="7" fillId="0" borderId="39" xfId="15" applyFont="1" applyBorder="1" applyAlignment="1">
      <alignment horizontal="center"/>
      <protection/>
    </xf>
    <xf numFmtId="0" fontId="8" fillId="0" borderId="35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8" fillId="0" borderId="37" xfId="15" applyFont="1" applyBorder="1" applyAlignment="1">
      <alignment horizontal="center"/>
      <protection/>
    </xf>
    <xf numFmtId="0" fontId="7" fillId="0" borderId="40" xfId="15" applyFont="1" applyBorder="1" applyAlignment="1">
      <alignment horizontal="center"/>
      <protection/>
    </xf>
    <xf numFmtId="0" fontId="7" fillId="0" borderId="41" xfId="15" applyFont="1" applyBorder="1" applyAlignment="1">
      <alignment horizontal="center" vertical="top"/>
      <protection/>
    </xf>
    <xf numFmtId="0" fontId="7" fillId="0" borderId="40" xfId="15" applyFont="1" applyBorder="1" applyAlignment="1">
      <alignment horizontal="center" vertical="top" wrapText="1"/>
      <protection/>
    </xf>
    <xf numFmtId="0" fontId="7" fillId="0" borderId="42" xfId="15" applyFont="1" applyBorder="1" applyAlignment="1">
      <alignment horizontal="center" vertical="top"/>
      <protection/>
    </xf>
    <xf numFmtId="0" fontId="7" fillId="0" borderId="40" xfId="15" applyFont="1" applyBorder="1" applyAlignment="1">
      <alignment horizontal="center" vertical="top"/>
      <protection/>
    </xf>
    <xf numFmtId="0" fontId="8" fillId="0" borderId="40" xfId="15" applyFont="1" applyBorder="1" applyAlignment="1">
      <alignment horizontal="center" vertical="top" wrapText="1"/>
      <protection/>
    </xf>
    <xf numFmtId="0" fontId="7" fillId="0" borderId="42" xfId="15" applyFont="1" applyBorder="1" applyAlignment="1">
      <alignment horizontal="center" vertical="top" wrapText="1"/>
      <protection/>
    </xf>
    <xf numFmtId="0" fontId="7" fillId="0" borderId="0" xfId="15" applyFont="1" applyAlignment="1">
      <alignment horizontal="center" vertical="top"/>
      <protection/>
    </xf>
    <xf numFmtId="0" fontId="4" fillId="0" borderId="37" xfId="15" applyFont="1" applyBorder="1" applyAlignment="1">
      <alignment horizontal="center" vertical="center"/>
      <protection/>
    </xf>
    <xf numFmtId="0" fontId="7" fillId="2" borderId="38" xfId="15" applyFont="1" applyFill="1" applyBorder="1" applyAlignment="1" applyProtection="1">
      <alignment horizontal="left" vertical="center" wrapText="1"/>
      <protection/>
    </xf>
    <xf numFmtId="166" fontId="4" fillId="0" borderId="37" xfId="15" applyNumberFormat="1" applyFont="1" applyBorder="1" applyAlignment="1">
      <alignment vertical="center"/>
      <protection/>
    </xf>
    <xf numFmtId="166" fontId="4" fillId="0" borderId="0" xfId="15" applyNumberFormat="1" applyFont="1" applyBorder="1" applyAlignment="1">
      <alignment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7" fillId="2" borderId="44" xfId="15" applyFont="1" applyFill="1" applyBorder="1" applyAlignment="1" applyProtection="1">
      <alignment horizontal="left" vertical="center" wrapText="1"/>
      <protection/>
    </xf>
    <xf numFmtId="166" fontId="4" fillId="0" borderId="43" xfId="15" applyNumberFormat="1" applyFont="1" applyBorder="1" applyAlignment="1">
      <alignment vertical="center"/>
      <protection/>
    </xf>
    <xf numFmtId="166" fontId="4" fillId="0" borderId="45" xfId="15" applyNumberFormat="1" applyFont="1" applyBorder="1" applyAlignment="1">
      <alignment vertical="center"/>
      <protection/>
    </xf>
    <xf numFmtId="167" fontId="4" fillId="0" borderId="0" xfId="15" applyNumberFormat="1" applyFont="1">
      <alignment/>
      <protection/>
    </xf>
    <xf numFmtId="0" fontId="4" fillId="0" borderId="37" xfId="15" applyFont="1" applyBorder="1" applyAlignment="1">
      <alignment vertical="center"/>
      <protection/>
    </xf>
    <xf numFmtId="166" fontId="4" fillId="0" borderId="0" xfId="15" applyNumberFormat="1" applyFont="1" applyAlignment="1">
      <alignment vertical="center"/>
      <protection/>
    </xf>
    <xf numFmtId="0" fontId="4" fillId="0" borderId="43" xfId="15" applyFont="1" applyBorder="1" applyAlignment="1">
      <alignment vertical="center"/>
      <protection/>
    </xf>
    <xf numFmtId="0" fontId="4" fillId="0" borderId="46" xfId="15" applyFont="1" applyBorder="1" applyAlignment="1">
      <alignment vertical="center"/>
      <protection/>
    </xf>
    <xf numFmtId="0" fontId="7" fillId="2" borderId="47" xfId="15" applyFont="1" applyFill="1" applyBorder="1" applyAlignment="1" applyProtection="1">
      <alignment horizontal="left" vertical="center" wrapText="1"/>
      <protection/>
    </xf>
    <xf numFmtId="166" fontId="4" fillId="0" borderId="46" xfId="15" applyNumberFormat="1" applyFont="1" applyBorder="1" applyAlignment="1">
      <alignment vertical="center"/>
      <protection/>
    </xf>
    <xf numFmtId="166" fontId="4" fillId="0" borderId="48" xfId="15" applyNumberFormat="1" applyFont="1" applyBorder="1" applyAlignment="1">
      <alignment vertical="center"/>
      <protection/>
    </xf>
    <xf numFmtId="166" fontId="9" fillId="0" borderId="26" xfId="15" applyNumberFormat="1" applyFont="1" applyBorder="1" applyAlignment="1">
      <alignment vertical="center"/>
      <protection/>
    </xf>
    <xf numFmtId="166" fontId="9" fillId="0" borderId="28" xfId="15" applyNumberFormat="1" applyFont="1" applyBorder="1" applyAlignment="1">
      <alignment vertical="center"/>
      <protection/>
    </xf>
    <xf numFmtId="0" fontId="7" fillId="2" borderId="38" xfId="15" applyFont="1" applyFill="1" applyBorder="1" applyAlignment="1" applyProtection="1">
      <alignment horizontal="left" vertical="center" wrapText="1"/>
      <protection locked="0"/>
    </xf>
    <xf numFmtId="0" fontId="7" fillId="2" borderId="44" xfId="15" applyFont="1" applyFill="1" applyBorder="1" applyAlignment="1" applyProtection="1">
      <alignment vertical="center" wrapText="1"/>
      <protection locked="0"/>
    </xf>
    <xf numFmtId="0" fontId="7" fillId="2" borderId="38" xfId="15" applyFont="1" applyFill="1" applyBorder="1" applyAlignment="1" applyProtection="1">
      <alignment vertical="center" wrapText="1"/>
      <protection locked="0"/>
    </xf>
    <xf numFmtId="0" fontId="7" fillId="2" borderId="38" xfId="15" applyFont="1" applyFill="1" applyBorder="1" applyAlignment="1" applyProtection="1">
      <alignment wrapText="1"/>
      <protection locked="0"/>
    </xf>
    <xf numFmtId="166" fontId="9" fillId="0" borderId="27" xfId="15" applyNumberFormat="1" applyFont="1" applyBorder="1" applyAlignment="1">
      <alignment vertical="center"/>
      <protection/>
    </xf>
    <xf numFmtId="0" fontId="7" fillId="2" borderId="38" xfId="15" applyFont="1" applyFill="1" applyBorder="1" applyAlignment="1" applyProtection="1">
      <alignment horizontal="center" vertical="center" wrapText="1"/>
      <protection locked="0"/>
    </xf>
    <xf numFmtId="0" fontId="7" fillId="0" borderId="47" xfId="15" applyFont="1" applyBorder="1" applyAlignment="1">
      <alignment horizontal="center" vertical="center" wrapText="1"/>
      <protection/>
    </xf>
    <xf numFmtId="0" fontId="6" fillId="2" borderId="38" xfId="15" applyFont="1" applyFill="1" applyBorder="1" applyAlignment="1" applyProtection="1">
      <alignment horizontal="center" vertical="center" wrapText="1"/>
      <protection locked="0"/>
    </xf>
    <xf numFmtId="0" fontId="6" fillId="2" borderId="44" xfId="15" applyFont="1" applyFill="1" applyBorder="1" applyAlignment="1" applyProtection="1">
      <alignment horizontal="center" vertical="center" wrapText="1"/>
      <protection locked="0"/>
    </xf>
    <xf numFmtId="0" fontId="7" fillId="0" borderId="44" xfId="15" applyFont="1" applyBorder="1" applyAlignment="1" applyProtection="1">
      <alignment horizontal="center" vertical="center"/>
      <protection locked="0"/>
    </xf>
    <xf numFmtId="0" fontId="7" fillId="0" borderId="38" xfId="15" applyFont="1" applyBorder="1" applyAlignment="1" applyProtection="1">
      <alignment horizontal="center" vertical="center" wrapText="1"/>
      <protection locked="0"/>
    </xf>
    <xf numFmtId="0" fontId="4" fillId="0" borderId="26" xfId="15" applyFont="1" applyBorder="1" applyAlignment="1">
      <alignment vertical="center"/>
      <protection/>
    </xf>
    <xf numFmtId="0" fontId="7" fillId="2" borderId="27" xfId="15" applyFont="1" applyFill="1" applyBorder="1" applyAlignment="1" applyProtection="1">
      <alignment horizontal="center" vertical="center" wrapText="1"/>
      <protection locked="0"/>
    </xf>
    <xf numFmtId="166" fontId="4" fillId="0" borderId="26" xfId="15" applyNumberFormat="1" applyFont="1" applyBorder="1" applyAlignment="1">
      <alignment vertical="center"/>
      <protection/>
    </xf>
    <xf numFmtId="166" fontId="4" fillId="0" borderId="28" xfId="15" applyNumberFormat="1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6" fillId="0" borderId="0" xfId="15" applyFont="1" applyBorder="1" applyAlignment="1" applyProtection="1">
      <alignment horizontal="center" vertical="center"/>
      <protection locked="0"/>
    </xf>
    <xf numFmtId="166" fontId="9" fillId="0" borderId="0" xfId="15" applyNumberFormat="1" applyFont="1" applyBorder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10" fillId="0" borderId="0" xfId="15" applyFont="1">
      <alignment/>
      <protection/>
    </xf>
    <xf numFmtId="0" fontId="4" fillId="0" borderId="0" xfId="15" applyFont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4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6" fillId="0" borderId="22" xfId="15" applyFont="1" applyBorder="1" applyAlignment="1" applyProtection="1">
      <alignment horizontal="center" vertical="center"/>
      <protection locked="0"/>
    </xf>
    <xf numFmtId="0" fontId="6" fillId="0" borderId="27" xfId="15" applyFont="1" applyBorder="1" applyAlignment="1" applyProtection="1">
      <alignment horizontal="center" vertical="center"/>
      <protection locked="0"/>
    </xf>
    <xf numFmtId="0" fontId="6" fillId="0" borderId="0" xfId="15" applyFont="1" applyAlignment="1">
      <alignment horizont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7" xfId="15" applyFont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2" borderId="0" xfId="0" applyFill="1" applyAlignment="1">
      <alignment/>
    </xf>
    <xf numFmtId="0" fontId="12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1" fillId="2" borderId="5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2" fillId="2" borderId="57" xfId="0" applyFont="1" applyFill="1" applyBorder="1" applyAlignment="1">
      <alignment horizontal="right"/>
    </xf>
    <xf numFmtId="0" fontId="12" fillId="2" borderId="55" xfId="0" applyFont="1" applyFill="1" applyBorder="1" applyAlignment="1">
      <alignment/>
    </xf>
    <xf numFmtId="2" fontId="1" fillId="2" borderId="17" xfId="0" applyNumberFormat="1" applyFont="1" applyFill="1" applyBorder="1" applyAlignment="1">
      <alignment horizontal="center"/>
    </xf>
    <xf numFmtId="0" fontId="12" fillId="2" borderId="58" xfId="0" applyFont="1" applyFill="1" applyBorder="1" applyAlignment="1">
      <alignment/>
    </xf>
    <xf numFmtId="1" fontId="2" fillId="2" borderId="31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1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justify" wrapText="1"/>
    </xf>
    <xf numFmtId="0" fontId="1" fillId="2" borderId="10" xfId="0" applyFont="1" applyFill="1" applyBorder="1" applyAlignment="1">
      <alignment vertical="justify" wrapText="1"/>
    </xf>
    <xf numFmtId="0" fontId="1" fillId="2" borderId="19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" fontId="2" fillId="2" borderId="61" xfId="0" applyNumberFormat="1" applyFont="1" applyFill="1" applyBorder="1" applyAlignment="1">
      <alignment horizontal="center" vertical="center"/>
    </xf>
    <xf numFmtId="2" fontId="1" fillId="2" borderId="6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62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61" xfId="0" applyNumberFormat="1" applyFont="1" applyFill="1" applyBorder="1" applyAlignment="1">
      <alignment horizontal="center" vertical="center"/>
    </xf>
    <xf numFmtId="2" fontId="1" fillId="2" borderId="6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1" fillId="2" borderId="62" xfId="0" applyNumberFormat="1" applyFont="1" applyFill="1" applyBorder="1" applyAlignment="1">
      <alignment horizontal="center" vertical="center"/>
    </xf>
    <xf numFmtId="2" fontId="1" fillId="2" borderId="61" xfId="0" applyNumberFormat="1" applyFont="1" applyFill="1" applyBorder="1" applyAlignment="1">
      <alignment horizontal="center" vertical="center"/>
    </xf>
    <xf numFmtId="1" fontId="1" fillId="2" borderId="61" xfId="0" applyNumberFormat="1" applyFont="1" applyFill="1" applyBorder="1" applyAlignment="1">
      <alignment horizontal="center" vertical="center"/>
    </xf>
    <xf numFmtId="2" fontId="1" fillId="2" borderId="61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2" fontId="1" fillId="2" borderId="65" xfId="0" applyNumberFormat="1" applyFont="1" applyFill="1" applyBorder="1" applyAlignment="1">
      <alignment horizontal="center" vertical="center"/>
    </xf>
    <xf numFmtId="2" fontId="1" fillId="2" borderId="66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2" fontId="1" fillId="2" borderId="6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1" fontId="2" fillId="2" borderId="17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1" fillId="2" borderId="17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2" fontId="1" fillId="2" borderId="62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2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2" borderId="0" xfId="0" applyNumberForma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2" fontId="2" fillId="2" borderId="66" xfId="0" applyNumberFormat="1" applyFont="1" applyFill="1" applyBorder="1" applyAlignment="1">
      <alignment horizontal="center" vertical="center"/>
    </xf>
    <xf numFmtId="2" fontId="2" fillId="2" borderId="6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" fillId="0" borderId="59" xfId="0" applyNumberFormat="1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2" fontId="1" fillId="2" borderId="5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B1">
      <selection activeCell="D11" sqref="D11"/>
    </sheetView>
  </sheetViews>
  <sheetFormatPr defaultColWidth="9.00390625" defaultRowHeight="12.75"/>
  <cols>
    <col min="1" max="1" width="1.875" style="0" hidden="1" customWidth="1"/>
    <col min="2" max="2" width="9.625" style="0" customWidth="1"/>
    <col min="3" max="3" width="15.25390625" style="0" customWidth="1"/>
    <col min="4" max="4" width="8.125" style="0" customWidth="1"/>
    <col min="5" max="5" width="12.875" style="1" customWidth="1"/>
    <col min="6" max="6" width="13.625" style="1" customWidth="1"/>
    <col min="7" max="7" width="8.125" style="1" customWidth="1"/>
    <col min="8" max="8" width="12.875" style="2" customWidth="1"/>
    <col min="9" max="9" width="14.875" style="2" customWidth="1"/>
    <col min="10" max="10" width="9.75390625" style="2" customWidth="1"/>
    <col min="11" max="11" width="12.625" style="2" customWidth="1"/>
    <col min="12" max="12" width="13.875" style="2" customWidth="1"/>
    <col min="13" max="13" width="9.125" style="2" customWidth="1"/>
    <col min="14" max="14" width="9.875" style="2" customWidth="1"/>
  </cols>
  <sheetData>
    <row r="1" ht="15.75" customHeight="1">
      <c r="M1" s="113" t="s">
        <v>139</v>
      </c>
    </row>
    <row r="2" spans="2:14" s="3" customFormat="1" ht="15.75" customHeight="1">
      <c r="B2" s="174" t="s">
        <v>0</v>
      </c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5:14" s="3" customFormat="1" ht="15.75" customHeight="1" thickBot="1"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s="6" customFormat="1" ht="15.75" customHeight="1" thickBot="1">
      <c r="B4" s="7" t="s">
        <v>1</v>
      </c>
      <c r="C4" s="176" t="s">
        <v>2</v>
      </c>
      <c r="D4" s="177"/>
      <c r="E4" s="178"/>
      <c r="F4" s="176" t="s">
        <v>3</v>
      </c>
      <c r="G4" s="177"/>
      <c r="H4" s="178"/>
      <c r="I4" s="176" t="s">
        <v>4</v>
      </c>
      <c r="J4" s="177"/>
      <c r="K4" s="178"/>
      <c r="L4" s="176" t="s">
        <v>5</v>
      </c>
      <c r="M4" s="177"/>
      <c r="N4" s="178"/>
    </row>
    <row r="5" spans="2:14" s="6" customFormat="1" ht="16.5" customHeight="1" thickBot="1">
      <c r="B5" s="8"/>
      <c r="C5" s="9" t="s">
        <v>6</v>
      </c>
      <c r="D5" s="10" t="s">
        <v>7</v>
      </c>
      <c r="E5" s="11" t="s">
        <v>8</v>
      </c>
      <c r="F5" s="9" t="s">
        <v>9</v>
      </c>
      <c r="G5" s="10" t="s">
        <v>7</v>
      </c>
      <c r="H5" s="12" t="s">
        <v>8</v>
      </c>
      <c r="I5" s="13" t="s">
        <v>10</v>
      </c>
      <c r="J5" s="14" t="s">
        <v>7</v>
      </c>
      <c r="K5" s="15" t="s">
        <v>8</v>
      </c>
      <c r="L5" s="9" t="s">
        <v>9</v>
      </c>
      <c r="M5" s="10" t="s">
        <v>7</v>
      </c>
      <c r="N5" s="11" t="s">
        <v>8</v>
      </c>
    </row>
    <row r="6" spans="2:14" s="16" customFormat="1" ht="15.75" customHeight="1">
      <c r="B6" s="17" t="s">
        <v>11</v>
      </c>
      <c r="C6" s="18">
        <v>0.23527</v>
      </c>
      <c r="D6" s="19">
        <v>1265</v>
      </c>
      <c r="E6" s="20">
        <v>297.617</v>
      </c>
      <c r="F6" s="21">
        <v>2.759</v>
      </c>
      <c r="G6" s="22">
        <v>9.619</v>
      </c>
      <c r="H6" s="23">
        <v>26.538</v>
      </c>
      <c r="I6" s="24">
        <v>74.237</v>
      </c>
      <c r="J6" s="25">
        <v>1.725</v>
      </c>
      <c r="K6" s="26">
        <v>128.058</v>
      </c>
      <c r="L6" s="24"/>
      <c r="M6" s="25"/>
      <c r="N6" s="27"/>
    </row>
    <row r="7" spans="2:14" s="16" customFormat="1" ht="15.75" customHeight="1">
      <c r="B7" s="17">
        <v>16</v>
      </c>
      <c r="C7" s="28">
        <v>0.21117</v>
      </c>
      <c r="D7" s="29">
        <v>1265</v>
      </c>
      <c r="E7" s="30">
        <v>267.13</v>
      </c>
      <c r="F7" s="31">
        <v>1.766</v>
      </c>
      <c r="G7" s="22">
        <v>9.619</v>
      </c>
      <c r="H7" s="23">
        <v>16.987</v>
      </c>
      <c r="I7" s="24">
        <v>77.918</v>
      </c>
      <c r="J7" s="25">
        <v>1.725</v>
      </c>
      <c r="K7" s="26">
        <v>134.407</v>
      </c>
      <c r="L7" s="24"/>
      <c r="M7" s="25"/>
      <c r="N7" s="27"/>
    </row>
    <row r="8" spans="2:14" s="16" customFormat="1" ht="15.75" customHeight="1">
      <c r="B8" s="17">
        <v>17</v>
      </c>
      <c r="C8" s="28">
        <v>0.23466</v>
      </c>
      <c r="D8" s="29">
        <v>1265</v>
      </c>
      <c r="E8" s="30">
        <v>296.846</v>
      </c>
      <c r="F8" s="31">
        <v>2.722</v>
      </c>
      <c r="G8" s="22">
        <v>9.619</v>
      </c>
      <c r="H8" s="23">
        <v>26.182</v>
      </c>
      <c r="I8" s="24">
        <v>66.138</v>
      </c>
      <c r="J8" s="25">
        <v>1.725</v>
      </c>
      <c r="K8" s="26">
        <v>114.087</v>
      </c>
      <c r="L8" s="24"/>
      <c r="M8" s="25"/>
      <c r="N8" s="27"/>
    </row>
    <row r="9" spans="2:14" s="16" customFormat="1" ht="15.75" customHeight="1">
      <c r="B9" s="17">
        <v>21</v>
      </c>
      <c r="C9" s="28">
        <v>0.31685</v>
      </c>
      <c r="D9" s="29">
        <v>1265</v>
      </c>
      <c r="E9" s="30">
        <v>400.815</v>
      </c>
      <c r="F9" s="31">
        <v>4.107</v>
      </c>
      <c r="G9" s="22">
        <v>9.619</v>
      </c>
      <c r="H9" s="23">
        <v>39.503</v>
      </c>
      <c r="I9" s="24">
        <v>83.066</v>
      </c>
      <c r="J9" s="25">
        <v>1.725</v>
      </c>
      <c r="K9" s="26">
        <v>143.288</v>
      </c>
      <c r="L9" s="24"/>
      <c r="M9" s="25"/>
      <c r="N9" s="27"/>
    </row>
    <row r="10" spans="2:14" s="16" customFormat="1" ht="15.75" customHeight="1">
      <c r="B10" s="32">
        <v>22</v>
      </c>
      <c r="C10" s="28">
        <v>0.47099</v>
      </c>
      <c r="D10" s="29">
        <v>1265</v>
      </c>
      <c r="E10" s="30">
        <v>595.802</v>
      </c>
      <c r="F10" s="31">
        <v>5.172</v>
      </c>
      <c r="G10" s="22">
        <v>9.619</v>
      </c>
      <c r="H10" s="23">
        <v>49.749</v>
      </c>
      <c r="I10" s="24">
        <v>76.75</v>
      </c>
      <c r="J10" s="25">
        <v>1.725</v>
      </c>
      <c r="K10" s="26">
        <v>132.395</v>
      </c>
      <c r="L10" s="24"/>
      <c r="M10" s="25"/>
      <c r="N10" s="27"/>
    </row>
    <row r="11" spans="2:14" s="16" customFormat="1" ht="15.75" customHeight="1">
      <c r="B11" s="17">
        <v>45</v>
      </c>
      <c r="C11" s="28">
        <v>0.03802</v>
      </c>
      <c r="D11" s="29">
        <v>1265</v>
      </c>
      <c r="E11" s="30">
        <v>48.095</v>
      </c>
      <c r="F11" s="31">
        <v>0.706</v>
      </c>
      <c r="G11" s="22">
        <v>9.619</v>
      </c>
      <c r="H11" s="23">
        <v>6.791</v>
      </c>
      <c r="I11" s="24">
        <v>26.685</v>
      </c>
      <c r="J11" s="25">
        <v>1.725</v>
      </c>
      <c r="K11" s="26">
        <v>46.03</v>
      </c>
      <c r="L11" s="24"/>
      <c r="M11" s="25"/>
      <c r="N11" s="27"/>
    </row>
    <row r="12" spans="2:14" s="16" customFormat="1" ht="15.75" customHeight="1">
      <c r="B12" s="33">
        <v>86</v>
      </c>
      <c r="C12" s="28">
        <v>0.42354</v>
      </c>
      <c r="D12" s="29">
        <v>1265</v>
      </c>
      <c r="E12" s="30">
        <v>535.777</v>
      </c>
      <c r="F12" s="31">
        <v>4.58</v>
      </c>
      <c r="G12" s="22">
        <v>9.619</v>
      </c>
      <c r="H12" s="23">
        <v>44.053</v>
      </c>
      <c r="I12" s="24">
        <v>96.647</v>
      </c>
      <c r="J12" s="25">
        <v>1.725</v>
      </c>
      <c r="K12" s="26">
        <v>166.718</v>
      </c>
      <c r="L12" s="24"/>
      <c r="M12" s="25"/>
      <c r="N12" s="27"/>
    </row>
    <row r="13" spans="2:14" s="16" customFormat="1" ht="15.75" customHeight="1">
      <c r="B13" s="17">
        <v>90</v>
      </c>
      <c r="C13" s="28">
        <v>0.34204</v>
      </c>
      <c r="D13" s="29">
        <v>1265</v>
      </c>
      <c r="E13" s="30">
        <v>432.681</v>
      </c>
      <c r="F13" s="31">
        <v>2.479</v>
      </c>
      <c r="G13" s="22">
        <v>9.619</v>
      </c>
      <c r="H13" s="23">
        <v>23.846</v>
      </c>
      <c r="I13" s="24">
        <v>62.975</v>
      </c>
      <c r="J13" s="25">
        <v>1.725</v>
      </c>
      <c r="K13" s="26">
        <v>108.634</v>
      </c>
      <c r="L13" s="24"/>
      <c r="M13" s="25"/>
      <c r="N13" s="27"/>
    </row>
    <row r="14" spans="2:14" s="16" customFormat="1" ht="15.75" customHeight="1">
      <c r="B14" s="17">
        <v>94</v>
      </c>
      <c r="C14" s="28">
        <v>0.11757</v>
      </c>
      <c r="D14" s="29">
        <v>1265</v>
      </c>
      <c r="E14" s="30">
        <v>148.726</v>
      </c>
      <c r="F14" s="31">
        <v>1.596</v>
      </c>
      <c r="G14" s="22">
        <v>9.619</v>
      </c>
      <c r="H14" s="23">
        <v>15.351</v>
      </c>
      <c r="I14" s="24">
        <v>65.321</v>
      </c>
      <c r="J14" s="25">
        <v>1.725</v>
      </c>
      <c r="K14" s="26">
        <v>112.678</v>
      </c>
      <c r="L14" s="24"/>
      <c r="M14" s="25"/>
      <c r="N14" s="27"/>
    </row>
    <row r="15" spans="2:14" s="16" customFormat="1" ht="15.75" customHeight="1">
      <c r="B15" s="17">
        <v>116</v>
      </c>
      <c r="C15" s="28">
        <v>0.30272</v>
      </c>
      <c r="D15" s="29">
        <v>1265</v>
      </c>
      <c r="E15" s="30">
        <v>382.942</v>
      </c>
      <c r="F15" s="31">
        <v>2.157</v>
      </c>
      <c r="G15" s="22">
        <v>9.619</v>
      </c>
      <c r="H15" s="23">
        <v>20.747</v>
      </c>
      <c r="I15" s="24">
        <v>77.329</v>
      </c>
      <c r="J15" s="25">
        <v>1.725</v>
      </c>
      <c r="K15" s="26">
        <v>133.39</v>
      </c>
      <c r="L15" s="24"/>
      <c r="M15" s="25"/>
      <c r="N15" s="27"/>
    </row>
    <row r="16" spans="2:14" s="16" customFormat="1" ht="15.75" customHeight="1">
      <c r="B16" s="17">
        <v>206</v>
      </c>
      <c r="C16" s="28">
        <v>0.51234</v>
      </c>
      <c r="D16" s="29">
        <v>1265</v>
      </c>
      <c r="E16" s="30">
        <v>648.11</v>
      </c>
      <c r="F16" s="31">
        <v>2.917</v>
      </c>
      <c r="G16" s="22">
        <v>9.619</v>
      </c>
      <c r="H16" s="23">
        <v>28.056</v>
      </c>
      <c r="I16" s="24">
        <v>66.586</v>
      </c>
      <c r="J16" s="25">
        <v>1.725</v>
      </c>
      <c r="K16" s="26">
        <v>114.862</v>
      </c>
      <c r="L16" s="24"/>
      <c r="M16" s="25"/>
      <c r="N16" s="27"/>
    </row>
    <row r="17" spans="2:14" s="16" customFormat="1" ht="15.75" customHeight="1">
      <c r="B17" s="17">
        <v>267</v>
      </c>
      <c r="C17" s="28">
        <v>0.27418</v>
      </c>
      <c r="D17" s="29">
        <v>1265</v>
      </c>
      <c r="E17" s="30">
        <v>346.838</v>
      </c>
      <c r="F17" s="31">
        <v>2.523</v>
      </c>
      <c r="G17" s="22">
        <v>9.619</v>
      </c>
      <c r="H17" s="23">
        <v>24.266</v>
      </c>
      <c r="I17" s="24">
        <v>42.917</v>
      </c>
      <c r="J17" s="25">
        <v>1.725</v>
      </c>
      <c r="K17" s="26">
        <v>74.032</v>
      </c>
      <c r="L17" s="24"/>
      <c r="M17" s="25"/>
      <c r="N17" s="27"/>
    </row>
    <row r="18" spans="2:14" s="16" customFormat="1" ht="15.75" customHeight="1">
      <c r="B18" s="17">
        <v>269</v>
      </c>
      <c r="C18" s="28">
        <v>0.31355</v>
      </c>
      <c r="D18" s="29">
        <v>1265</v>
      </c>
      <c r="E18" s="30">
        <v>396.641</v>
      </c>
      <c r="F18" s="31">
        <v>2.791</v>
      </c>
      <c r="G18" s="22">
        <v>9.619</v>
      </c>
      <c r="H18" s="23">
        <v>26.847</v>
      </c>
      <c r="I18" s="24">
        <v>51.836</v>
      </c>
      <c r="J18" s="25">
        <v>1.725</v>
      </c>
      <c r="K18" s="26">
        <v>89.419</v>
      </c>
      <c r="L18" s="24"/>
      <c r="M18" s="25"/>
      <c r="N18" s="27"/>
    </row>
    <row r="19" spans="2:14" s="16" customFormat="1" ht="15.75" customHeight="1">
      <c r="B19" s="17">
        <v>278</v>
      </c>
      <c r="C19" s="28">
        <v>0.30021</v>
      </c>
      <c r="D19" s="29">
        <v>1265</v>
      </c>
      <c r="E19" s="30">
        <v>379.766</v>
      </c>
      <c r="F19" s="31">
        <v>2.581</v>
      </c>
      <c r="G19" s="22">
        <v>9.619</v>
      </c>
      <c r="H19" s="23">
        <v>24.825</v>
      </c>
      <c r="I19" s="24">
        <v>63.697</v>
      </c>
      <c r="J19" s="25">
        <v>1.725</v>
      </c>
      <c r="K19" s="26">
        <v>109.878</v>
      </c>
      <c r="L19" s="24"/>
      <c r="M19" s="25"/>
      <c r="N19" s="27"/>
    </row>
    <row r="20" spans="2:14" s="16" customFormat="1" ht="15.75" customHeight="1">
      <c r="B20" s="17">
        <v>286</v>
      </c>
      <c r="C20" s="34"/>
      <c r="D20" s="29"/>
      <c r="E20" s="30"/>
      <c r="F20" s="31"/>
      <c r="G20" s="22"/>
      <c r="H20" s="23"/>
      <c r="I20" s="24"/>
      <c r="J20" s="25"/>
      <c r="K20" s="26"/>
      <c r="L20" s="24"/>
      <c r="M20" s="25"/>
      <c r="N20" s="27"/>
    </row>
    <row r="21" spans="2:14" s="6" customFormat="1" ht="15.75" customHeight="1">
      <c r="B21" s="35">
        <v>317</v>
      </c>
      <c r="C21" s="28">
        <v>0.12999</v>
      </c>
      <c r="D21" s="29">
        <v>1265</v>
      </c>
      <c r="E21" s="30">
        <v>164.438</v>
      </c>
      <c r="F21" s="31">
        <v>2.304</v>
      </c>
      <c r="G21" s="22">
        <v>9.619</v>
      </c>
      <c r="H21" s="23">
        <v>22.161</v>
      </c>
      <c r="I21" s="24">
        <v>58.736</v>
      </c>
      <c r="J21" s="25">
        <v>1.725</v>
      </c>
      <c r="K21" s="26">
        <v>101.321</v>
      </c>
      <c r="L21" s="24"/>
      <c r="M21" s="25"/>
      <c r="N21" s="27"/>
    </row>
    <row r="22" spans="2:14" s="6" customFormat="1" ht="15.75" customHeight="1">
      <c r="B22" s="35">
        <v>323</v>
      </c>
      <c r="C22" s="28">
        <v>0.37795</v>
      </c>
      <c r="D22" s="29">
        <v>1265</v>
      </c>
      <c r="E22" s="30">
        <v>478.107</v>
      </c>
      <c r="F22" s="31">
        <v>3.66</v>
      </c>
      <c r="G22" s="22">
        <v>9.619</v>
      </c>
      <c r="H22" s="23">
        <v>35.205</v>
      </c>
      <c r="I22" s="24">
        <v>71.161</v>
      </c>
      <c r="J22" s="25">
        <v>1.725</v>
      </c>
      <c r="K22" s="26">
        <v>122.752</v>
      </c>
      <c r="L22" s="24"/>
      <c r="M22" s="25"/>
      <c r="N22" s="27"/>
    </row>
    <row r="23" spans="2:14" s="6" customFormat="1" ht="15.75" customHeight="1">
      <c r="B23" s="35">
        <v>334</v>
      </c>
      <c r="C23" s="28">
        <v>0.24634</v>
      </c>
      <c r="D23" s="29">
        <v>1265</v>
      </c>
      <c r="E23" s="30">
        <v>311.62</v>
      </c>
      <c r="F23" s="31">
        <v>2.738</v>
      </c>
      <c r="G23" s="22">
        <v>9.619</v>
      </c>
      <c r="H23" s="23">
        <v>26.336</v>
      </c>
      <c r="I23" s="24">
        <v>91.14</v>
      </c>
      <c r="J23" s="25">
        <v>1.725</v>
      </c>
      <c r="K23" s="26">
        <v>157.218</v>
      </c>
      <c r="L23" s="24"/>
      <c r="M23" s="25"/>
      <c r="N23" s="27"/>
    </row>
    <row r="24" spans="2:14" s="6" customFormat="1" ht="15.75" customHeight="1">
      <c r="B24" s="35">
        <v>348</v>
      </c>
      <c r="C24" s="28">
        <v>0.36591</v>
      </c>
      <c r="D24" s="29">
        <v>1265</v>
      </c>
      <c r="E24" s="30">
        <v>462.877</v>
      </c>
      <c r="F24" s="31">
        <v>3.752</v>
      </c>
      <c r="G24" s="22">
        <v>9.619</v>
      </c>
      <c r="H24" s="23">
        <v>36.089</v>
      </c>
      <c r="I24" s="24">
        <v>91.81</v>
      </c>
      <c r="J24" s="25">
        <v>1.725</v>
      </c>
      <c r="K24" s="26">
        <v>158.371</v>
      </c>
      <c r="L24" s="24"/>
      <c r="M24" s="25"/>
      <c r="N24" s="27"/>
    </row>
    <row r="25" spans="2:14" s="6" customFormat="1" ht="15.75" customHeight="1">
      <c r="B25" s="35">
        <v>350</v>
      </c>
      <c r="C25" s="28">
        <v>0.37552</v>
      </c>
      <c r="D25" s="29">
        <v>1265</v>
      </c>
      <c r="E25" s="30">
        <v>475.033</v>
      </c>
      <c r="F25" s="31">
        <v>2.559</v>
      </c>
      <c r="G25" s="22">
        <v>9.619</v>
      </c>
      <c r="H25" s="23">
        <v>24.614</v>
      </c>
      <c r="I25" s="24">
        <v>52.675</v>
      </c>
      <c r="J25" s="25">
        <v>1.725</v>
      </c>
      <c r="K25" s="26">
        <v>90.863</v>
      </c>
      <c r="L25" s="24"/>
      <c r="M25" s="25"/>
      <c r="N25" s="27"/>
    </row>
    <row r="26" spans="2:14" s="6" customFormat="1" ht="15.75" customHeight="1">
      <c r="B26" s="35">
        <v>379</v>
      </c>
      <c r="C26" s="34"/>
      <c r="D26" s="29"/>
      <c r="E26" s="30"/>
      <c r="F26" s="31">
        <v>0.161</v>
      </c>
      <c r="G26" s="22"/>
      <c r="H26" s="23">
        <v>1.549</v>
      </c>
      <c r="I26" s="24">
        <v>26.541</v>
      </c>
      <c r="J26" s="25">
        <v>1.725</v>
      </c>
      <c r="K26" s="26">
        <v>45.784</v>
      </c>
      <c r="L26" s="24">
        <v>10</v>
      </c>
      <c r="M26" s="25">
        <v>7.723</v>
      </c>
      <c r="N26" s="26">
        <v>77.234</v>
      </c>
    </row>
    <row r="27" spans="2:14" s="6" customFormat="1" ht="15.75" customHeight="1">
      <c r="B27" s="35">
        <v>393</v>
      </c>
      <c r="C27" s="28">
        <v>0.102184555</v>
      </c>
      <c r="D27" s="29">
        <v>1265</v>
      </c>
      <c r="E27" s="30">
        <v>129.257</v>
      </c>
      <c r="F27" s="31">
        <v>1.615</v>
      </c>
      <c r="G27" s="22">
        <v>9.619</v>
      </c>
      <c r="H27" s="23">
        <v>15.533</v>
      </c>
      <c r="I27" s="24">
        <v>49.981</v>
      </c>
      <c r="J27" s="25">
        <v>1.725</v>
      </c>
      <c r="K27" s="26">
        <v>86.217</v>
      </c>
      <c r="L27" s="24"/>
      <c r="M27" s="25"/>
      <c r="N27" s="27"/>
    </row>
    <row r="28" spans="2:14" s="6" customFormat="1" ht="15.75" customHeight="1">
      <c r="B28" s="35">
        <v>400</v>
      </c>
      <c r="C28" s="28">
        <v>0.42435</v>
      </c>
      <c r="D28" s="29">
        <v>1265</v>
      </c>
      <c r="E28" s="30">
        <v>536.802</v>
      </c>
      <c r="F28" s="31">
        <v>2.618</v>
      </c>
      <c r="G28" s="22">
        <v>9.619</v>
      </c>
      <c r="H28" s="23">
        <v>25.182</v>
      </c>
      <c r="I28" s="24">
        <v>55.785</v>
      </c>
      <c r="J28" s="25">
        <v>1.725</v>
      </c>
      <c r="K28" s="26">
        <v>96.229</v>
      </c>
      <c r="L28" s="24"/>
      <c r="M28" s="25"/>
      <c r="N28" s="27"/>
    </row>
    <row r="29" spans="2:14" s="6" customFormat="1" ht="15.75" customHeight="1">
      <c r="B29" s="35">
        <v>401</v>
      </c>
      <c r="C29" s="28">
        <v>0.41414</v>
      </c>
      <c r="D29" s="29">
        <v>1265</v>
      </c>
      <c r="E29" s="30">
        <v>523.887</v>
      </c>
      <c r="F29" s="31">
        <v>2.771</v>
      </c>
      <c r="G29" s="22">
        <v>9.619</v>
      </c>
      <c r="H29" s="23">
        <v>26.653</v>
      </c>
      <c r="I29" s="24">
        <v>52.075</v>
      </c>
      <c r="J29" s="25">
        <v>1.725</v>
      </c>
      <c r="K29" s="26">
        <v>89.831</v>
      </c>
      <c r="L29" s="24"/>
      <c r="M29" s="25"/>
      <c r="N29" s="27"/>
    </row>
    <row r="30" spans="2:14" s="6" customFormat="1" ht="15.75" customHeight="1" thickBot="1">
      <c r="B30" s="36">
        <v>402</v>
      </c>
      <c r="C30" s="28">
        <v>0.3370145</v>
      </c>
      <c r="D30" s="29">
        <v>1265</v>
      </c>
      <c r="E30" s="30">
        <v>426.328</v>
      </c>
      <c r="F30" s="37">
        <v>4.76</v>
      </c>
      <c r="G30" s="22">
        <v>9.619</v>
      </c>
      <c r="H30" s="23">
        <v>45.783</v>
      </c>
      <c r="I30" s="24">
        <v>57.519</v>
      </c>
      <c r="J30" s="25">
        <v>1.725</v>
      </c>
      <c r="K30" s="26">
        <v>99.219</v>
      </c>
      <c r="L30" s="24"/>
      <c r="M30" s="25"/>
      <c r="N30" s="27"/>
    </row>
    <row r="31" spans="2:14" s="6" customFormat="1" ht="15.75" customHeight="1" thickBot="1">
      <c r="B31" s="38" t="s">
        <v>12</v>
      </c>
      <c r="C31" s="39">
        <f>SUM(C6:C30)</f>
        <v>6.866509055000002</v>
      </c>
      <c r="D31" s="40"/>
      <c r="E31" s="41">
        <f>SUM(E6:E30)</f>
        <v>8686.135</v>
      </c>
      <c r="F31" s="42">
        <f>SUM(F6:F30)</f>
        <v>65.79400000000001</v>
      </c>
      <c r="G31" s="43"/>
      <c r="H31" s="44">
        <f>SUM(H6:H30)</f>
        <v>632.846</v>
      </c>
      <c r="I31" s="45">
        <f>SUM(I6:I30)</f>
        <v>1539.525</v>
      </c>
      <c r="J31" s="43"/>
      <c r="K31" s="41">
        <f>SUM(K6:K30)</f>
        <v>2655.681</v>
      </c>
      <c r="L31" s="45">
        <f>SUM(L6:L30)</f>
        <v>10</v>
      </c>
      <c r="M31" s="43"/>
      <c r="N31" s="41">
        <f>SUM(N6:N30)</f>
        <v>77.234</v>
      </c>
    </row>
    <row r="32" spans="2:14" s="6" customFormat="1" ht="15.75" customHeight="1">
      <c r="B32" s="46" t="s">
        <v>13</v>
      </c>
      <c r="C32" s="47">
        <v>0.56975</v>
      </c>
      <c r="D32" s="48">
        <v>1265</v>
      </c>
      <c r="E32" s="49">
        <v>720.733</v>
      </c>
      <c r="F32" s="50">
        <v>2.035</v>
      </c>
      <c r="G32" s="51">
        <v>8.951</v>
      </c>
      <c r="H32" s="52">
        <v>19.574</v>
      </c>
      <c r="I32" s="53">
        <v>89.05</v>
      </c>
      <c r="J32" s="54">
        <v>1.725</v>
      </c>
      <c r="K32" s="55">
        <v>153.612</v>
      </c>
      <c r="L32" s="53"/>
      <c r="M32" s="54"/>
      <c r="N32" s="55"/>
    </row>
    <row r="33" spans="2:14" s="56" customFormat="1" ht="15.75" customHeight="1">
      <c r="B33" s="57">
        <v>18</v>
      </c>
      <c r="C33" s="34"/>
      <c r="D33" s="48"/>
      <c r="E33" s="58"/>
      <c r="F33" s="50">
        <v>0.377</v>
      </c>
      <c r="G33" s="51">
        <v>8.951</v>
      </c>
      <c r="H33" s="59">
        <v>2.026</v>
      </c>
      <c r="I33" s="60">
        <v>32.463</v>
      </c>
      <c r="J33" s="54">
        <v>1.725</v>
      </c>
      <c r="K33" s="61">
        <v>55.998</v>
      </c>
      <c r="L33" s="62">
        <v>25.435</v>
      </c>
      <c r="M33" s="25">
        <v>7.723</v>
      </c>
      <c r="N33" s="61">
        <v>196.444</v>
      </c>
    </row>
    <row r="34" spans="2:14" s="56" customFormat="1" ht="15.75" customHeight="1">
      <c r="B34" s="57">
        <v>26</v>
      </c>
      <c r="C34" s="28">
        <v>0.34337</v>
      </c>
      <c r="D34" s="48">
        <v>1265</v>
      </c>
      <c r="E34" s="58">
        <v>434.363</v>
      </c>
      <c r="F34" s="50">
        <v>1.053</v>
      </c>
      <c r="G34" s="51">
        <v>8.951</v>
      </c>
      <c r="H34" s="59">
        <v>10.128</v>
      </c>
      <c r="I34" s="60">
        <v>60.588</v>
      </c>
      <c r="J34" s="54">
        <v>1.725</v>
      </c>
      <c r="K34" s="61">
        <v>104.514</v>
      </c>
      <c r="L34" s="62"/>
      <c r="M34" s="63"/>
      <c r="N34" s="61"/>
    </row>
    <row r="35" spans="2:14" s="56" customFormat="1" ht="15.75" customHeight="1">
      <c r="B35" s="57">
        <v>42</v>
      </c>
      <c r="C35" s="34"/>
      <c r="D35" s="48"/>
      <c r="E35" s="58"/>
      <c r="F35" s="50">
        <v>0.999</v>
      </c>
      <c r="G35" s="51">
        <v>8.951</v>
      </c>
      <c r="H35" s="59">
        <v>9.608</v>
      </c>
      <c r="I35" s="60">
        <v>71.973</v>
      </c>
      <c r="J35" s="54">
        <v>1.725</v>
      </c>
      <c r="K35" s="61">
        <v>124.154</v>
      </c>
      <c r="L35" s="62">
        <v>47.761</v>
      </c>
      <c r="M35" s="25">
        <v>7.723</v>
      </c>
      <c r="N35" s="61">
        <v>368.878</v>
      </c>
    </row>
    <row r="36" spans="2:14" s="56" customFormat="1" ht="15.75" customHeight="1">
      <c r="B36" s="57">
        <v>43</v>
      </c>
      <c r="C36" s="28">
        <v>0.59436</v>
      </c>
      <c r="D36" s="48">
        <v>1265</v>
      </c>
      <c r="E36" s="58">
        <v>751.866</v>
      </c>
      <c r="F36" s="50">
        <v>3.287</v>
      </c>
      <c r="G36" s="51">
        <v>8.951</v>
      </c>
      <c r="H36" s="59">
        <v>31.616</v>
      </c>
      <c r="I36" s="60">
        <v>49.191</v>
      </c>
      <c r="J36" s="54">
        <v>1.725</v>
      </c>
      <c r="K36" s="61">
        <v>84.855</v>
      </c>
      <c r="L36" s="62"/>
      <c r="M36" s="63"/>
      <c r="N36" s="61"/>
    </row>
    <row r="37" spans="2:14" s="56" customFormat="1" ht="15.75" customHeight="1">
      <c r="B37" s="57">
        <v>44</v>
      </c>
      <c r="C37" s="28">
        <v>0.27121</v>
      </c>
      <c r="D37" s="48">
        <v>1265</v>
      </c>
      <c r="E37" s="58">
        <v>343.08</v>
      </c>
      <c r="F37" s="50">
        <v>2.251</v>
      </c>
      <c r="G37" s="51">
        <v>8.951</v>
      </c>
      <c r="H37" s="59">
        <v>21.65</v>
      </c>
      <c r="I37" s="60">
        <v>62.842</v>
      </c>
      <c r="J37" s="54">
        <v>1.725</v>
      </c>
      <c r="K37" s="61">
        <v>108.403</v>
      </c>
      <c r="L37" s="62"/>
      <c r="M37" s="63"/>
      <c r="N37" s="61"/>
    </row>
    <row r="38" spans="2:14" s="56" customFormat="1" ht="15.75" customHeight="1">
      <c r="B38" s="57">
        <v>55</v>
      </c>
      <c r="C38" s="28">
        <v>0.47553</v>
      </c>
      <c r="D38" s="48">
        <v>1265</v>
      </c>
      <c r="E38" s="58">
        <v>601.545</v>
      </c>
      <c r="F38" s="50">
        <v>3.451</v>
      </c>
      <c r="G38" s="51">
        <v>8.951</v>
      </c>
      <c r="H38" s="59">
        <v>33.195</v>
      </c>
      <c r="I38" s="60">
        <v>69.449</v>
      </c>
      <c r="J38" s="54">
        <v>1.725</v>
      </c>
      <c r="K38" s="61">
        <v>119.799</v>
      </c>
      <c r="L38" s="62"/>
      <c r="M38" s="63"/>
      <c r="N38" s="61"/>
    </row>
    <row r="39" spans="2:14" s="56" customFormat="1" ht="15.75" customHeight="1">
      <c r="B39" s="57">
        <v>56</v>
      </c>
      <c r="C39" s="34"/>
      <c r="D39" s="48"/>
      <c r="E39" s="58"/>
      <c r="F39" s="50">
        <v>0.438</v>
      </c>
      <c r="G39" s="51">
        <v>8.951</v>
      </c>
      <c r="H39" s="59">
        <v>4.213</v>
      </c>
      <c r="I39" s="60">
        <v>33.385</v>
      </c>
      <c r="J39" s="54">
        <v>1.725</v>
      </c>
      <c r="K39" s="61">
        <v>57.588</v>
      </c>
      <c r="L39" s="62">
        <v>25.271</v>
      </c>
      <c r="M39" s="25">
        <v>7.723</v>
      </c>
      <c r="N39" s="61">
        <v>195.18</v>
      </c>
    </row>
    <row r="40" spans="2:14" s="56" customFormat="1" ht="15.75" customHeight="1">
      <c r="B40" s="57">
        <v>57</v>
      </c>
      <c r="C40" s="28">
        <v>0.65086</v>
      </c>
      <c r="D40" s="48">
        <v>1265</v>
      </c>
      <c r="E40" s="58">
        <v>823.339</v>
      </c>
      <c r="F40" s="50">
        <v>2.811</v>
      </c>
      <c r="G40" s="51">
        <v>8.951</v>
      </c>
      <c r="H40" s="59">
        <v>27.039</v>
      </c>
      <c r="I40" s="60">
        <v>71.127</v>
      </c>
      <c r="J40" s="54">
        <v>1.725</v>
      </c>
      <c r="K40" s="61">
        <v>122.695</v>
      </c>
      <c r="L40" s="62"/>
      <c r="M40" s="63"/>
      <c r="N40" s="61"/>
    </row>
    <row r="41" spans="2:14" s="56" customFormat="1" ht="15.75" customHeight="1">
      <c r="B41" s="57">
        <v>64</v>
      </c>
      <c r="C41" s="34"/>
      <c r="D41" s="48"/>
      <c r="E41" s="58"/>
      <c r="F41" s="50">
        <v>0.571</v>
      </c>
      <c r="G41" s="51">
        <v>8.951</v>
      </c>
      <c r="H41" s="59">
        <v>3.074</v>
      </c>
      <c r="I41" s="60">
        <v>38.061</v>
      </c>
      <c r="J41" s="54">
        <v>1.725</v>
      </c>
      <c r="K41" s="61">
        <v>65.655</v>
      </c>
      <c r="L41" s="62">
        <v>33.623</v>
      </c>
      <c r="M41" s="25">
        <v>7.723</v>
      </c>
      <c r="N41" s="61">
        <v>259.685</v>
      </c>
    </row>
    <row r="42" spans="2:14" s="56" customFormat="1" ht="15.75" customHeight="1">
      <c r="B42" s="57">
        <v>68</v>
      </c>
      <c r="C42" s="28">
        <v>0.36169</v>
      </c>
      <c r="D42" s="48">
        <v>1265</v>
      </c>
      <c r="E42" s="58">
        <v>457.538</v>
      </c>
      <c r="F42" s="50">
        <v>0.579</v>
      </c>
      <c r="G42" s="51">
        <v>8.951</v>
      </c>
      <c r="H42" s="59">
        <v>3.114</v>
      </c>
      <c r="I42" s="60">
        <v>43.245</v>
      </c>
      <c r="J42" s="54">
        <v>1.725</v>
      </c>
      <c r="K42" s="61">
        <v>74.599</v>
      </c>
      <c r="L42" s="62"/>
      <c r="M42" s="63"/>
      <c r="N42" s="61"/>
    </row>
    <row r="43" spans="2:14" s="56" customFormat="1" ht="15.75" customHeight="1">
      <c r="B43" s="57">
        <v>86</v>
      </c>
      <c r="C43" s="34"/>
      <c r="D43" s="48"/>
      <c r="E43" s="58"/>
      <c r="F43" s="50">
        <v>0.885</v>
      </c>
      <c r="G43" s="51">
        <v>8.951</v>
      </c>
      <c r="H43" s="59">
        <v>4.761</v>
      </c>
      <c r="I43" s="60">
        <v>49.766</v>
      </c>
      <c r="J43" s="54">
        <v>1.725</v>
      </c>
      <c r="K43" s="61">
        <v>85.845</v>
      </c>
      <c r="L43" s="62">
        <v>45.416</v>
      </c>
      <c r="M43" s="25">
        <v>7.723</v>
      </c>
      <c r="N43" s="61">
        <v>350.768</v>
      </c>
    </row>
    <row r="44" spans="2:14" s="56" customFormat="1" ht="15.75" customHeight="1">
      <c r="B44" s="57">
        <v>114</v>
      </c>
      <c r="C44" s="34"/>
      <c r="D44" s="48"/>
      <c r="E44" s="58"/>
      <c r="F44" s="50">
        <v>0.467</v>
      </c>
      <c r="G44" s="51">
        <v>8.951</v>
      </c>
      <c r="H44" s="59">
        <v>2.511</v>
      </c>
      <c r="I44" s="60">
        <v>41.569</v>
      </c>
      <c r="J44" s="54">
        <v>1.725</v>
      </c>
      <c r="K44" s="61">
        <v>71.707</v>
      </c>
      <c r="L44" s="62">
        <v>31.572</v>
      </c>
      <c r="M44" s="25">
        <v>7.723</v>
      </c>
      <c r="N44" s="61">
        <v>243.842</v>
      </c>
    </row>
    <row r="45" spans="2:14" s="56" customFormat="1" ht="15.75" customHeight="1">
      <c r="B45" s="57">
        <v>115</v>
      </c>
      <c r="C45" s="34"/>
      <c r="D45" s="48"/>
      <c r="E45" s="58"/>
      <c r="F45" s="50">
        <v>1.519</v>
      </c>
      <c r="G45" s="51">
        <v>8.951</v>
      </c>
      <c r="H45" s="59">
        <v>8.174</v>
      </c>
      <c r="I45" s="60">
        <v>107.668</v>
      </c>
      <c r="J45" s="54">
        <v>1.725</v>
      </c>
      <c r="K45" s="61">
        <v>185.727</v>
      </c>
      <c r="L45" s="62">
        <v>99.594</v>
      </c>
      <c r="M45" s="25">
        <v>7.723</v>
      </c>
      <c r="N45" s="61">
        <v>769.205</v>
      </c>
    </row>
    <row r="46" spans="2:14" s="56" customFormat="1" ht="15.75" customHeight="1">
      <c r="B46" s="57">
        <v>116</v>
      </c>
      <c r="C46" s="34"/>
      <c r="D46" s="48"/>
      <c r="E46" s="58"/>
      <c r="F46" s="50">
        <v>1.476</v>
      </c>
      <c r="G46" s="51">
        <v>8.951</v>
      </c>
      <c r="H46" s="59">
        <v>7.943</v>
      </c>
      <c r="I46" s="60">
        <v>38.364</v>
      </c>
      <c r="J46" s="54">
        <v>1.725</v>
      </c>
      <c r="K46" s="61">
        <v>66.177</v>
      </c>
      <c r="L46" s="62">
        <v>43.198</v>
      </c>
      <c r="M46" s="25">
        <v>7.723</v>
      </c>
      <c r="N46" s="61">
        <v>333.634</v>
      </c>
    </row>
    <row r="47" spans="2:14" s="56" customFormat="1" ht="15.75" customHeight="1">
      <c r="B47" s="57">
        <v>117</v>
      </c>
      <c r="C47" s="34"/>
      <c r="D47" s="48"/>
      <c r="E47" s="58"/>
      <c r="F47" s="50">
        <v>0.674</v>
      </c>
      <c r="G47" s="51">
        <v>8.951</v>
      </c>
      <c r="H47" s="59">
        <v>3.627</v>
      </c>
      <c r="I47" s="60">
        <v>36.705</v>
      </c>
      <c r="J47" s="54">
        <v>1.725</v>
      </c>
      <c r="K47" s="61">
        <v>63.317</v>
      </c>
      <c r="L47" s="62">
        <v>22.117</v>
      </c>
      <c r="M47" s="25">
        <v>7.723</v>
      </c>
      <c r="N47" s="61">
        <v>170.817</v>
      </c>
    </row>
    <row r="48" spans="2:14" s="56" customFormat="1" ht="15.75" customHeight="1">
      <c r="B48" s="57">
        <v>131</v>
      </c>
      <c r="C48" s="28">
        <v>0.87153</v>
      </c>
      <c r="D48" s="48">
        <v>1265</v>
      </c>
      <c r="E48" s="64">
        <v>1102.486</v>
      </c>
      <c r="F48" s="50">
        <v>10.156</v>
      </c>
      <c r="G48" s="51">
        <v>8.951</v>
      </c>
      <c r="H48" s="59">
        <v>97.684</v>
      </c>
      <c r="I48" s="60">
        <v>114.032</v>
      </c>
      <c r="J48" s="54">
        <v>1.725</v>
      </c>
      <c r="K48" s="61">
        <v>196.706</v>
      </c>
      <c r="L48" s="62"/>
      <c r="M48" s="63"/>
      <c r="N48" s="61"/>
    </row>
    <row r="49" spans="2:14" s="56" customFormat="1" ht="15.75" customHeight="1">
      <c r="B49" s="57">
        <v>133</v>
      </c>
      <c r="C49" s="28">
        <v>0.87398</v>
      </c>
      <c r="D49" s="48">
        <v>1265</v>
      </c>
      <c r="E49" s="64">
        <v>1105.584</v>
      </c>
      <c r="F49" s="50">
        <v>3.228</v>
      </c>
      <c r="G49" s="51">
        <v>8.951</v>
      </c>
      <c r="H49" s="59">
        <v>31.051</v>
      </c>
      <c r="I49" s="60">
        <v>38.704</v>
      </c>
      <c r="J49" s="54">
        <v>1.725</v>
      </c>
      <c r="K49" s="61">
        <v>66.764</v>
      </c>
      <c r="L49" s="62"/>
      <c r="M49" s="63"/>
      <c r="N49" s="61"/>
    </row>
    <row r="50" spans="2:14" s="56" customFormat="1" ht="15.75" customHeight="1">
      <c r="B50" s="57">
        <v>134</v>
      </c>
      <c r="C50" s="28">
        <v>0.76895</v>
      </c>
      <c r="D50" s="48">
        <v>1265</v>
      </c>
      <c r="E50" s="64">
        <v>972.722</v>
      </c>
      <c r="F50" s="50">
        <v>3.289</v>
      </c>
      <c r="G50" s="51">
        <v>8.951</v>
      </c>
      <c r="H50" s="59">
        <v>31.638</v>
      </c>
      <c r="I50" s="60">
        <v>122.599</v>
      </c>
      <c r="J50" s="54">
        <v>1.725</v>
      </c>
      <c r="K50" s="61">
        <v>211.484</v>
      </c>
      <c r="L50" s="62"/>
      <c r="M50" s="63"/>
      <c r="N50" s="61"/>
    </row>
    <row r="51" spans="2:14" s="56" customFormat="1" ht="15.75" customHeight="1">
      <c r="B51" s="57">
        <v>142</v>
      </c>
      <c r="C51" s="28">
        <v>0.74034</v>
      </c>
      <c r="D51" s="48">
        <v>1265</v>
      </c>
      <c r="E51" s="64">
        <v>936.53</v>
      </c>
      <c r="F51" s="50">
        <v>4.027</v>
      </c>
      <c r="G51" s="51">
        <v>8.951</v>
      </c>
      <c r="H51" s="59">
        <v>38.734</v>
      </c>
      <c r="I51" s="60">
        <v>273.828</v>
      </c>
      <c r="J51" s="54">
        <v>1.725</v>
      </c>
      <c r="K51" s="61">
        <v>472.353</v>
      </c>
      <c r="L51" s="62"/>
      <c r="M51" s="63"/>
      <c r="N51" s="61"/>
    </row>
    <row r="52" spans="2:14" s="56" customFormat="1" ht="15.75" customHeight="1" thickBot="1">
      <c r="B52" s="65" t="s">
        <v>14</v>
      </c>
      <c r="C52" s="34"/>
      <c r="D52" s="48"/>
      <c r="E52" s="58"/>
      <c r="F52" s="50">
        <v>0.375</v>
      </c>
      <c r="G52" s="51">
        <v>8.951</v>
      </c>
      <c r="H52" s="59">
        <v>2.019</v>
      </c>
      <c r="I52" s="60">
        <v>50.579</v>
      </c>
      <c r="J52" s="54">
        <v>1.725</v>
      </c>
      <c r="K52" s="61">
        <v>87.247</v>
      </c>
      <c r="L52" s="62">
        <v>26.381</v>
      </c>
      <c r="M52" s="25">
        <v>7.723</v>
      </c>
      <c r="N52" s="61">
        <v>203.749</v>
      </c>
    </row>
    <row r="53" spans="2:14" s="6" customFormat="1" ht="15.75" customHeight="1" thickBot="1">
      <c r="B53" s="38" t="s">
        <v>15</v>
      </c>
      <c r="C53" s="66">
        <f>SUM(C32:C52)</f>
        <v>6.5215700000000005</v>
      </c>
      <c r="D53" s="38"/>
      <c r="E53" s="67">
        <f>SUM(E32:E52)</f>
        <v>8249.786</v>
      </c>
      <c r="F53" s="68">
        <f>SUM(F32:F52)</f>
        <v>43.948</v>
      </c>
      <c r="G53" s="67"/>
      <c r="H53" s="69">
        <f>SUM(H32:H52)</f>
        <v>393.37899999999996</v>
      </c>
      <c r="I53" s="67">
        <f>SUM(I32:I52)</f>
        <v>1495.1879999999999</v>
      </c>
      <c r="J53" s="67"/>
      <c r="K53" s="67">
        <f>SUM(K32:K52)</f>
        <v>2579.1989999999996</v>
      </c>
      <c r="L53" s="45">
        <f>SUM(L32:L52)</f>
        <v>400.36800000000005</v>
      </c>
      <c r="M53" s="70"/>
      <c r="N53" s="41">
        <f>SUM(N32:N52)</f>
        <v>3092.2019999999998</v>
      </c>
    </row>
    <row r="54" spans="1:14" s="6" customFormat="1" ht="15.75" customHeight="1">
      <c r="A54" s="71"/>
      <c r="B54" s="46" t="s">
        <v>16</v>
      </c>
      <c r="C54" s="72">
        <v>0.14325</v>
      </c>
      <c r="D54" s="73">
        <v>1265</v>
      </c>
      <c r="E54" s="49">
        <v>181.211</v>
      </c>
      <c r="F54" s="31">
        <v>0.165</v>
      </c>
      <c r="G54" s="51">
        <v>8.305</v>
      </c>
      <c r="H54" s="52">
        <v>1.587</v>
      </c>
      <c r="I54" s="53">
        <v>11.483</v>
      </c>
      <c r="J54" s="54">
        <v>1.725</v>
      </c>
      <c r="K54" s="55">
        <v>19.808</v>
      </c>
      <c r="L54" s="53"/>
      <c r="M54" s="54"/>
      <c r="N54" s="55"/>
    </row>
    <row r="55" spans="1:14" s="6" customFormat="1" ht="15.75" customHeight="1" thickBot="1">
      <c r="A55" s="71"/>
      <c r="B55" s="74" t="s">
        <v>17</v>
      </c>
      <c r="C55" s="75"/>
      <c r="D55" s="76"/>
      <c r="E55" s="64"/>
      <c r="F55" s="50">
        <v>0.074</v>
      </c>
      <c r="G55" s="77">
        <v>8.305</v>
      </c>
      <c r="H55" s="59">
        <v>0.398</v>
      </c>
      <c r="I55" s="60">
        <v>15.638</v>
      </c>
      <c r="J55" s="63">
        <v>1.725</v>
      </c>
      <c r="K55" s="61">
        <v>26.976</v>
      </c>
      <c r="L55" s="78">
        <v>25.411</v>
      </c>
      <c r="M55" s="25">
        <v>7.723</v>
      </c>
      <c r="N55" s="79">
        <v>196.259</v>
      </c>
    </row>
    <row r="56" spans="1:14" s="6" customFormat="1" ht="15.75" customHeight="1" thickBot="1">
      <c r="A56" s="71"/>
      <c r="B56" s="80" t="s">
        <v>18</v>
      </c>
      <c r="C56" s="39">
        <f>C54+C55</f>
        <v>0.14325</v>
      </c>
      <c r="D56" s="81"/>
      <c r="E56" s="41">
        <f>E54+E55</f>
        <v>181.211</v>
      </c>
      <c r="F56" s="82">
        <f>F54+F55</f>
        <v>0.239</v>
      </c>
      <c r="G56" s="43"/>
      <c r="H56" s="44">
        <f>H54+H55</f>
        <v>1.9849999999999999</v>
      </c>
      <c r="I56" s="45">
        <f>I54+I55</f>
        <v>27.121000000000002</v>
      </c>
      <c r="J56" s="43"/>
      <c r="K56" s="41">
        <f>K54+K55</f>
        <v>46.784</v>
      </c>
      <c r="L56" s="45">
        <f>L54+L55</f>
        <v>25.411</v>
      </c>
      <c r="M56" s="43"/>
      <c r="N56" s="41">
        <f>N54+N55</f>
        <v>196.259</v>
      </c>
    </row>
    <row r="57" spans="1:14" s="6" customFormat="1" ht="15.75" customHeight="1">
      <c r="A57" s="71"/>
      <c r="B57" s="46" t="s">
        <v>19</v>
      </c>
      <c r="C57" s="72">
        <v>0.00145</v>
      </c>
      <c r="D57" s="83">
        <v>1386.13</v>
      </c>
      <c r="E57" s="49">
        <v>2.01</v>
      </c>
      <c r="F57" s="31">
        <v>0.03</v>
      </c>
      <c r="G57" s="51">
        <v>9.619</v>
      </c>
      <c r="H57" s="52">
        <v>0.289</v>
      </c>
      <c r="I57" s="53">
        <v>0.842</v>
      </c>
      <c r="J57" s="54">
        <v>1.725</v>
      </c>
      <c r="K57" s="55">
        <v>1.452</v>
      </c>
      <c r="L57" s="53"/>
      <c r="M57" s="54"/>
      <c r="N57" s="55"/>
    </row>
    <row r="58" spans="1:14" s="6" customFormat="1" ht="15.75" customHeight="1" thickBot="1">
      <c r="A58" s="71"/>
      <c r="B58" s="74" t="s">
        <v>20</v>
      </c>
      <c r="C58" s="84">
        <v>0.00147</v>
      </c>
      <c r="D58" s="76">
        <v>1386.13</v>
      </c>
      <c r="E58" s="85">
        <v>2.037</v>
      </c>
      <c r="F58" s="37">
        <v>0.028</v>
      </c>
      <c r="G58" s="86">
        <v>9.619</v>
      </c>
      <c r="H58" s="87">
        <v>0.269</v>
      </c>
      <c r="I58" s="88">
        <v>0.84</v>
      </c>
      <c r="J58" s="89">
        <v>1.725</v>
      </c>
      <c r="K58" s="79">
        <v>1.449</v>
      </c>
      <c r="L58" s="88"/>
      <c r="M58" s="89"/>
      <c r="N58" s="79"/>
    </row>
    <row r="59" spans="1:14" s="6" customFormat="1" ht="15.75" customHeight="1" thickBot="1">
      <c r="A59" s="71"/>
      <c r="B59" s="80" t="s">
        <v>21</v>
      </c>
      <c r="C59" s="90">
        <f>C57+C58</f>
        <v>0.00292</v>
      </c>
      <c r="D59" s="80"/>
      <c r="E59" s="91">
        <f>E57+E58</f>
        <v>4.047</v>
      </c>
      <c r="F59" s="92">
        <f>F57+F58</f>
        <v>0.057999999999999996</v>
      </c>
      <c r="G59" s="93"/>
      <c r="H59" s="94">
        <f>H57+H58</f>
        <v>0.558</v>
      </c>
      <c r="I59" s="93">
        <f>I57+I58</f>
        <v>1.682</v>
      </c>
      <c r="J59" s="93"/>
      <c r="K59" s="91">
        <f>K57+K58</f>
        <v>2.901</v>
      </c>
      <c r="L59" s="93">
        <f>L57+L58</f>
        <v>0</v>
      </c>
      <c r="M59" s="93"/>
      <c r="N59" s="91">
        <f>N57+N58</f>
        <v>0</v>
      </c>
    </row>
    <row r="60" spans="1:14" s="6" customFormat="1" ht="15.75" customHeight="1">
      <c r="A60" s="71"/>
      <c r="B60" s="46" t="s">
        <v>22</v>
      </c>
      <c r="C60" s="72">
        <v>0.00287</v>
      </c>
      <c r="D60" s="83">
        <v>1386.13</v>
      </c>
      <c r="E60" s="49">
        <v>3.978</v>
      </c>
      <c r="F60" s="31">
        <v>0.078</v>
      </c>
      <c r="G60" s="51">
        <v>9.619</v>
      </c>
      <c r="H60" s="52">
        <v>0.75</v>
      </c>
      <c r="I60" s="53">
        <v>1.184</v>
      </c>
      <c r="J60" s="54">
        <v>1.725</v>
      </c>
      <c r="K60" s="55">
        <v>2.042</v>
      </c>
      <c r="L60" s="53"/>
      <c r="M60" s="54"/>
      <c r="N60" s="55"/>
    </row>
    <row r="61" spans="2:14" s="6" customFormat="1" ht="15.75" customHeight="1" thickBot="1">
      <c r="B61" s="36" t="s">
        <v>23</v>
      </c>
      <c r="C61" s="84">
        <v>0.01945</v>
      </c>
      <c r="D61" s="76">
        <v>1386.13</v>
      </c>
      <c r="E61" s="49">
        <v>26.96</v>
      </c>
      <c r="F61" s="31">
        <v>0.398</v>
      </c>
      <c r="G61" s="51">
        <v>9.619</v>
      </c>
      <c r="H61" s="52">
        <v>3.828</v>
      </c>
      <c r="I61" s="53">
        <v>8.836</v>
      </c>
      <c r="J61" s="54">
        <v>1.725</v>
      </c>
      <c r="K61" s="55">
        <v>15.242</v>
      </c>
      <c r="L61" s="53"/>
      <c r="M61" s="54"/>
      <c r="N61" s="55"/>
    </row>
    <row r="62" spans="2:14" s="6" customFormat="1" ht="15.75" customHeight="1" thickBot="1">
      <c r="B62" s="95" t="s">
        <v>24</v>
      </c>
      <c r="C62" s="39">
        <f>C31+C53+C56+C59+C60+C61</f>
        <v>13.556569055000002</v>
      </c>
      <c r="D62" s="96"/>
      <c r="E62" s="41">
        <f>E31+E53+E56+E59+E60+E61</f>
        <v>17152.117</v>
      </c>
      <c r="F62" s="82">
        <f>F31+F53+F56+F59+F60+F61</f>
        <v>110.51500000000003</v>
      </c>
      <c r="G62" s="43"/>
      <c r="H62" s="44">
        <f>H31+H53+H56+H59+H60+H61</f>
        <v>1033.3459999999998</v>
      </c>
      <c r="I62" s="45">
        <f>I31+I53+I56+I59+I60+I61</f>
        <v>3073.5359999999996</v>
      </c>
      <c r="J62" s="43"/>
      <c r="K62" s="41">
        <f>K31+K53+K56+K59+K60+K61</f>
        <v>5301.848999999999</v>
      </c>
      <c r="L62" s="45">
        <f>L31+L53+L56+L59+L60+L61</f>
        <v>435.77900000000005</v>
      </c>
      <c r="M62" s="43"/>
      <c r="N62" s="41">
        <f>N31+N53+N56+N59+N60+N61</f>
        <v>3365.6949999999997</v>
      </c>
    </row>
    <row r="63" spans="1:14" s="6" customFormat="1" ht="15.75" customHeight="1">
      <c r="A63" s="71"/>
      <c r="B63" s="74" t="s">
        <v>25</v>
      </c>
      <c r="C63" s="84">
        <v>0.00393</v>
      </c>
      <c r="D63" s="76">
        <v>1386.13</v>
      </c>
      <c r="E63" s="85">
        <v>5.447</v>
      </c>
      <c r="F63" s="37">
        <v>0.045</v>
      </c>
      <c r="G63" s="86">
        <v>9.619</v>
      </c>
      <c r="H63" s="87">
        <v>0.433</v>
      </c>
      <c r="I63" s="88">
        <v>2.016</v>
      </c>
      <c r="J63" s="89">
        <v>1.725</v>
      </c>
      <c r="K63" s="79">
        <v>3.478</v>
      </c>
      <c r="L63" s="88"/>
      <c r="M63" s="89"/>
      <c r="N63" s="79"/>
    </row>
    <row r="64" spans="2:14" s="6" customFormat="1" ht="15.75" customHeight="1" thickBot="1">
      <c r="B64" s="97" t="s">
        <v>26</v>
      </c>
      <c r="C64" s="98">
        <f>C62+C63</f>
        <v>13.560499055000003</v>
      </c>
      <c r="D64" s="99"/>
      <c r="E64" s="100">
        <f>E62+E63</f>
        <v>17157.564</v>
      </c>
      <c r="F64" s="101">
        <f>F62+F63</f>
        <v>110.56000000000003</v>
      </c>
      <c r="G64" s="102"/>
      <c r="H64" s="103">
        <f>H62+H63</f>
        <v>1033.7789999999998</v>
      </c>
      <c r="I64" s="104">
        <f>I62+I63</f>
        <v>3075.5519999999997</v>
      </c>
      <c r="J64" s="102"/>
      <c r="K64" s="100">
        <f>K62+K63</f>
        <v>5305.326999999999</v>
      </c>
      <c r="L64" s="104">
        <f>L62+L63</f>
        <v>435.77900000000005</v>
      </c>
      <c r="M64" s="102"/>
      <c r="N64" s="100">
        <f>N62+N63</f>
        <v>3365.6949999999997</v>
      </c>
    </row>
    <row r="65" spans="2:14" s="6" customFormat="1" ht="15.75" customHeight="1">
      <c r="B65" s="105"/>
      <c r="C65" s="105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2:14" s="6" customFormat="1" ht="15.75" customHeight="1">
      <c r="B66" s="107"/>
      <c r="C66" s="107"/>
      <c r="D66" s="107"/>
      <c r="E66" s="108" t="s">
        <v>27</v>
      </c>
      <c r="F66" s="108"/>
      <c r="G66" s="108"/>
      <c r="H66" s="108"/>
      <c r="I66" s="108"/>
      <c r="J66" s="108"/>
      <c r="K66" s="106"/>
      <c r="L66" s="106"/>
      <c r="M66" s="106"/>
      <c r="N66" s="106"/>
    </row>
    <row r="67" spans="2:14" ht="15.75" customHeight="1">
      <c r="B67" s="109"/>
      <c r="C67" s="109"/>
      <c r="D67" s="109"/>
      <c r="E67" s="110" t="s">
        <v>28</v>
      </c>
      <c r="F67" s="110"/>
      <c r="G67" s="110"/>
      <c r="H67" s="111"/>
      <c r="I67" s="111"/>
      <c r="J67" s="111"/>
      <c r="K67" s="111"/>
      <c r="L67" s="111"/>
      <c r="M67" s="111"/>
      <c r="N67" s="111"/>
    </row>
    <row r="68" ht="15.75" customHeight="1"/>
    <row r="71" spans="11:14" ht="15">
      <c r="K71" s="112"/>
      <c r="L71" s="112"/>
      <c r="M71" s="112"/>
      <c r="N71" s="112"/>
    </row>
  </sheetData>
  <mergeCells count="5">
    <mergeCell ref="B2:N2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G1">
      <selection activeCell="P2" sqref="P2"/>
    </sheetView>
  </sheetViews>
  <sheetFormatPr defaultColWidth="9.00390625" defaultRowHeight="12.75"/>
  <cols>
    <col min="1" max="1" width="3.875" style="113" customWidth="1"/>
    <col min="2" max="2" width="34.375" style="114" customWidth="1"/>
    <col min="3" max="3" width="11.25390625" style="113" customWidth="1"/>
    <col min="4" max="4" width="12.25390625" style="113" customWidth="1"/>
    <col min="5" max="5" width="11.625" style="113" customWidth="1"/>
    <col min="6" max="6" width="12.00390625" style="113" customWidth="1"/>
    <col min="7" max="7" width="10.875" style="113" customWidth="1"/>
    <col min="8" max="8" width="11.375" style="113" customWidth="1"/>
    <col min="9" max="9" width="10.75390625" style="113" customWidth="1"/>
    <col min="10" max="10" width="11.125" style="113" customWidth="1"/>
    <col min="11" max="11" width="16.625" style="113" customWidth="1"/>
    <col min="12" max="12" width="11.00390625" style="113" customWidth="1"/>
    <col min="13" max="13" width="11.25390625" style="113" customWidth="1"/>
    <col min="14" max="14" width="9.625" style="113" customWidth="1"/>
    <col min="15" max="15" width="10.625" style="113" customWidth="1"/>
    <col min="16" max="16" width="10.125" style="113" customWidth="1"/>
    <col min="17" max="17" width="3.125" style="113" customWidth="1"/>
    <col min="18" max="16384" width="8.75390625" style="113" customWidth="1"/>
  </cols>
  <sheetData>
    <row r="1" spans="2:16" ht="16.5">
      <c r="B1" s="181" t="s">
        <v>29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ht="12" customHeight="1">
      <c r="P2" s="113" t="s">
        <v>30</v>
      </c>
    </row>
    <row r="3" ht="13.5" customHeight="1" thickBot="1"/>
    <row r="4" spans="1:16" s="118" customFormat="1" ht="17.25" thickBot="1">
      <c r="A4" s="115"/>
      <c r="B4" s="116"/>
      <c r="C4" s="115"/>
      <c r="D4" s="117"/>
      <c r="E4" s="117"/>
      <c r="F4" s="117"/>
      <c r="G4" s="117"/>
      <c r="H4" s="117" t="s">
        <v>31</v>
      </c>
      <c r="I4" s="117"/>
      <c r="J4" s="117"/>
      <c r="K4" s="117"/>
      <c r="L4" s="117"/>
      <c r="M4" s="117"/>
      <c r="N4" s="117"/>
      <c r="O4" s="117"/>
      <c r="P4" s="117"/>
    </row>
    <row r="5" spans="1:16" s="114" customFormat="1" ht="16.5">
      <c r="A5" s="119" t="s">
        <v>32</v>
      </c>
      <c r="B5" s="120" t="s">
        <v>33</v>
      </c>
      <c r="C5" s="121" t="s">
        <v>34</v>
      </c>
      <c r="D5" s="122" t="s">
        <v>35</v>
      </c>
      <c r="E5" s="123" t="s">
        <v>36</v>
      </c>
      <c r="F5" s="122" t="s">
        <v>37</v>
      </c>
      <c r="G5" s="122" t="s">
        <v>38</v>
      </c>
      <c r="H5" s="123" t="s">
        <v>39</v>
      </c>
      <c r="I5" s="122" t="s">
        <v>40</v>
      </c>
      <c r="J5" s="122" t="s">
        <v>41</v>
      </c>
      <c r="K5" s="124" t="s">
        <v>42</v>
      </c>
      <c r="L5" s="123" t="s">
        <v>43</v>
      </c>
      <c r="M5" s="124" t="s">
        <v>44</v>
      </c>
      <c r="N5" s="122" t="s">
        <v>45</v>
      </c>
      <c r="O5" s="123" t="s">
        <v>36</v>
      </c>
      <c r="P5" s="122" t="s">
        <v>46</v>
      </c>
    </row>
    <row r="6" spans="1:16" s="114" customFormat="1" ht="14.25" customHeight="1">
      <c r="A6" s="119" t="s">
        <v>47</v>
      </c>
      <c r="B6" s="120" t="s">
        <v>48</v>
      </c>
      <c r="C6" s="121" t="s">
        <v>49</v>
      </c>
      <c r="D6" s="121" t="s">
        <v>50</v>
      </c>
      <c r="E6" s="125"/>
      <c r="F6" s="121"/>
      <c r="G6" s="121"/>
      <c r="H6" s="125" t="s">
        <v>51</v>
      </c>
      <c r="I6" s="121" t="s">
        <v>52</v>
      </c>
      <c r="J6" s="121" t="s">
        <v>53</v>
      </c>
      <c r="K6" s="126" t="s">
        <v>54</v>
      </c>
      <c r="L6" s="125" t="s">
        <v>55</v>
      </c>
      <c r="M6" s="126" t="s">
        <v>56</v>
      </c>
      <c r="N6" s="121" t="s">
        <v>57</v>
      </c>
      <c r="O6" s="125" t="s">
        <v>58</v>
      </c>
      <c r="P6" s="121" t="s">
        <v>59</v>
      </c>
    </row>
    <row r="7" spans="1:17" s="114" customFormat="1" ht="51.75" thickBot="1">
      <c r="A7" s="127"/>
      <c r="B7" s="128" t="s">
        <v>60</v>
      </c>
      <c r="C7" s="129" t="s">
        <v>61</v>
      </c>
      <c r="D7" s="129" t="s">
        <v>62</v>
      </c>
      <c r="E7" s="130" t="s">
        <v>63</v>
      </c>
      <c r="F7" s="131" t="s">
        <v>64</v>
      </c>
      <c r="G7" s="131" t="s">
        <v>65</v>
      </c>
      <c r="H7" s="130" t="s">
        <v>66</v>
      </c>
      <c r="I7" s="129" t="s">
        <v>67</v>
      </c>
      <c r="J7" s="129" t="s">
        <v>68</v>
      </c>
      <c r="K7" s="132" t="s">
        <v>69</v>
      </c>
      <c r="L7" s="130" t="s">
        <v>70</v>
      </c>
      <c r="M7" s="132" t="s">
        <v>71</v>
      </c>
      <c r="N7" s="131" t="s">
        <v>72</v>
      </c>
      <c r="O7" s="133" t="s">
        <v>73</v>
      </c>
      <c r="P7" s="131" t="s">
        <v>74</v>
      </c>
      <c r="Q7" s="134"/>
    </row>
    <row r="8" spans="1:16" ht="63.75" customHeight="1">
      <c r="A8" s="135">
        <v>1</v>
      </c>
      <c r="B8" s="136" t="s">
        <v>75</v>
      </c>
      <c r="C8" s="137">
        <f>SUM(D8:P8)</f>
        <v>2877.5260000000003</v>
      </c>
      <c r="D8" s="137">
        <v>2176.65</v>
      </c>
      <c r="E8" s="138">
        <v>0.603</v>
      </c>
      <c r="F8" s="137">
        <v>0.335</v>
      </c>
      <c r="G8" s="137">
        <v>218.897</v>
      </c>
      <c r="H8" s="138">
        <v>452.213</v>
      </c>
      <c r="I8" s="137"/>
      <c r="J8" s="137"/>
      <c r="K8" s="137"/>
      <c r="L8" s="138">
        <v>4.417</v>
      </c>
      <c r="M8" s="137">
        <v>24.410999999999998</v>
      </c>
      <c r="N8" s="137"/>
      <c r="O8" s="138"/>
      <c r="P8" s="137"/>
    </row>
    <row r="9" spans="1:16" ht="44.25" customHeight="1">
      <c r="A9" s="139">
        <v>2</v>
      </c>
      <c r="B9" s="140" t="s">
        <v>76</v>
      </c>
      <c r="C9" s="141">
        <f aca="true" t="shared" si="0" ref="C9:C31">SUM(D9:P9)</f>
        <v>2173.522</v>
      </c>
      <c r="D9" s="141">
        <v>1462.1109999999999</v>
      </c>
      <c r="E9" s="142">
        <v>0.603</v>
      </c>
      <c r="F9" s="141">
        <v>0.568</v>
      </c>
      <c r="G9" s="141">
        <v>226.133</v>
      </c>
      <c r="H9" s="142">
        <v>418.524</v>
      </c>
      <c r="I9" s="141"/>
      <c r="J9" s="141"/>
      <c r="K9" s="141"/>
      <c r="L9" s="142">
        <v>2.967</v>
      </c>
      <c r="M9" s="141">
        <v>50.616</v>
      </c>
      <c r="N9" s="141"/>
      <c r="O9" s="142">
        <v>12</v>
      </c>
      <c r="P9" s="141"/>
    </row>
    <row r="10" spans="1:17" ht="42.75" customHeight="1">
      <c r="A10" s="135">
        <v>3</v>
      </c>
      <c r="B10" s="140" t="s">
        <v>77</v>
      </c>
      <c r="C10" s="137">
        <f t="shared" si="0"/>
        <v>2496.4040000000005</v>
      </c>
      <c r="D10" s="137">
        <v>1249.592</v>
      </c>
      <c r="E10" s="138">
        <v>38.954</v>
      </c>
      <c r="F10" s="137">
        <v>0.547</v>
      </c>
      <c r="G10" s="137">
        <v>194.015</v>
      </c>
      <c r="H10" s="138">
        <v>437.115</v>
      </c>
      <c r="I10" s="137"/>
      <c r="J10" s="137"/>
      <c r="K10" s="137"/>
      <c r="L10" s="138">
        <v>2.536</v>
      </c>
      <c r="M10" s="137">
        <v>43.645</v>
      </c>
      <c r="N10" s="137"/>
      <c r="O10" s="138"/>
      <c r="P10" s="137">
        <v>530</v>
      </c>
      <c r="Q10" s="143"/>
    </row>
    <row r="11" spans="1:16" ht="45" customHeight="1">
      <c r="A11" s="139">
        <v>4</v>
      </c>
      <c r="B11" s="140" t="s">
        <v>78</v>
      </c>
      <c r="C11" s="141">
        <f t="shared" si="0"/>
        <v>3221.7410000000004</v>
      </c>
      <c r="D11" s="141">
        <v>2156.194</v>
      </c>
      <c r="E11" s="142">
        <v>0.603</v>
      </c>
      <c r="F11" s="141">
        <v>1.086</v>
      </c>
      <c r="G11" s="141">
        <v>450.896</v>
      </c>
      <c r="H11" s="142">
        <v>583.606</v>
      </c>
      <c r="I11" s="141"/>
      <c r="J11" s="141"/>
      <c r="K11" s="141"/>
      <c r="L11" s="142">
        <v>4.376</v>
      </c>
      <c r="M11" s="141">
        <v>24.98</v>
      </c>
      <c r="N11" s="141"/>
      <c r="O11" s="142"/>
      <c r="P11" s="141"/>
    </row>
    <row r="12" spans="1:16" ht="44.25" customHeight="1">
      <c r="A12" s="135">
        <v>5</v>
      </c>
      <c r="B12" s="136" t="s">
        <v>79</v>
      </c>
      <c r="C12" s="137">
        <f t="shared" si="0"/>
        <v>3577.4379999999996</v>
      </c>
      <c r="D12" s="137">
        <v>2408.6</v>
      </c>
      <c r="E12" s="138">
        <v>0.603</v>
      </c>
      <c r="F12" s="137">
        <v>0.988</v>
      </c>
      <c r="G12" s="137">
        <v>365.264</v>
      </c>
      <c r="H12" s="138">
        <v>777.946</v>
      </c>
      <c r="I12" s="137"/>
      <c r="J12" s="137"/>
      <c r="K12" s="137"/>
      <c r="L12" s="138">
        <v>4.888</v>
      </c>
      <c r="M12" s="137">
        <v>19.149</v>
      </c>
      <c r="N12" s="137"/>
      <c r="O12" s="138"/>
      <c r="P12" s="137"/>
    </row>
    <row r="13" spans="1:16" ht="48.75" customHeight="1">
      <c r="A13" s="139">
        <v>6</v>
      </c>
      <c r="B13" s="140" t="s">
        <v>80</v>
      </c>
      <c r="C13" s="141">
        <f t="shared" si="0"/>
        <v>1041.594</v>
      </c>
      <c r="D13" s="141">
        <v>563.4680000000001</v>
      </c>
      <c r="E13" s="142">
        <v>0.603</v>
      </c>
      <c r="F13" s="141">
        <v>0.168</v>
      </c>
      <c r="G13" s="141">
        <v>62.096</v>
      </c>
      <c r="H13" s="142">
        <v>100.916</v>
      </c>
      <c r="I13" s="141"/>
      <c r="J13" s="141"/>
      <c r="K13" s="141"/>
      <c r="L13" s="142">
        <v>1.143</v>
      </c>
      <c r="M13" s="141">
        <v>43.2</v>
      </c>
      <c r="N13" s="141"/>
      <c r="O13" s="142"/>
      <c r="P13" s="141">
        <v>270</v>
      </c>
    </row>
    <row r="14" spans="1:16" ht="44.25" customHeight="1">
      <c r="A14" s="135">
        <v>7</v>
      </c>
      <c r="B14" s="136" t="s">
        <v>81</v>
      </c>
      <c r="C14" s="137">
        <f t="shared" si="0"/>
        <v>3630.6210000000005</v>
      </c>
      <c r="D14" s="137">
        <v>2146.491</v>
      </c>
      <c r="E14" s="138">
        <v>0.603</v>
      </c>
      <c r="F14" s="137">
        <v>0.748</v>
      </c>
      <c r="G14" s="137">
        <v>287.826</v>
      </c>
      <c r="H14" s="138">
        <v>746.548</v>
      </c>
      <c r="I14" s="137"/>
      <c r="J14" s="137"/>
      <c r="K14" s="137"/>
      <c r="L14" s="138">
        <v>4.356</v>
      </c>
      <c r="M14" s="137">
        <v>44.049</v>
      </c>
      <c r="N14" s="137"/>
      <c r="O14" s="138"/>
      <c r="P14" s="137">
        <v>400</v>
      </c>
    </row>
    <row r="15" spans="1:16" ht="48" customHeight="1">
      <c r="A15" s="139">
        <v>8</v>
      </c>
      <c r="B15" s="140" t="s">
        <v>82</v>
      </c>
      <c r="C15" s="141">
        <f t="shared" si="0"/>
        <v>2560.934</v>
      </c>
      <c r="D15" s="141">
        <v>1720.463</v>
      </c>
      <c r="E15" s="142">
        <v>0.603</v>
      </c>
      <c r="F15" s="141">
        <v>0.614</v>
      </c>
      <c r="G15" s="141">
        <v>215.833</v>
      </c>
      <c r="H15" s="142">
        <v>565.161</v>
      </c>
      <c r="I15" s="141"/>
      <c r="J15" s="141"/>
      <c r="K15" s="141"/>
      <c r="L15" s="142">
        <v>3.491</v>
      </c>
      <c r="M15" s="141">
        <v>45.769000000000005</v>
      </c>
      <c r="N15" s="141"/>
      <c r="O15" s="142">
        <v>9</v>
      </c>
      <c r="P15" s="141"/>
    </row>
    <row r="16" spans="1:16" ht="44.25" customHeight="1">
      <c r="A16" s="144">
        <v>9</v>
      </c>
      <c r="B16" s="136" t="s">
        <v>83</v>
      </c>
      <c r="C16" s="137">
        <f t="shared" si="0"/>
        <v>1629.819</v>
      </c>
      <c r="D16" s="137">
        <v>1147.009</v>
      </c>
      <c r="E16" s="145">
        <v>0.603</v>
      </c>
      <c r="F16" s="137">
        <v>0.426</v>
      </c>
      <c r="G16" s="137">
        <v>162.111</v>
      </c>
      <c r="H16" s="145">
        <v>276.755</v>
      </c>
      <c r="I16" s="137"/>
      <c r="J16" s="137"/>
      <c r="K16" s="137"/>
      <c r="L16" s="145">
        <v>2.328</v>
      </c>
      <c r="M16" s="137">
        <v>40.587</v>
      </c>
      <c r="N16" s="137"/>
      <c r="O16" s="145"/>
      <c r="P16" s="137"/>
    </row>
    <row r="17" spans="1:16" ht="57" customHeight="1">
      <c r="A17" s="146">
        <v>10</v>
      </c>
      <c r="B17" s="140" t="s">
        <v>84</v>
      </c>
      <c r="C17" s="141">
        <f t="shared" si="0"/>
        <v>3036.592</v>
      </c>
      <c r="D17" s="141">
        <v>2161.823</v>
      </c>
      <c r="E17" s="142">
        <v>0.603</v>
      </c>
      <c r="F17" s="141">
        <v>0.722</v>
      </c>
      <c r="G17" s="141">
        <v>306.871</v>
      </c>
      <c r="H17" s="142">
        <v>537.079</v>
      </c>
      <c r="I17" s="141"/>
      <c r="J17" s="141"/>
      <c r="K17" s="141"/>
      <c r="L17" s="142">
        <v>4.387</v>
      </c>
      <c r="M17" s="141">
        <v>25.107</v>
      </c>
      <c r="N17" s="141"/>
      <c r="O17" s="142"/>
      <c r="P17" s="141"/>
    </row>
    <row r="18" spans="1:16" ht="43.5" customHeight="1">
      <c r="A18" s="144">
        <v>11</v>
      </c>
      <c r="B18" s="136" t="s">
        <v>85</v>
      </c>
      <c r="C18" s="137">
        <f t="shared" si="0"/>
        <v>3566.9</v>
      </c>
      <c r="D18" s="137">
        <v>2091.654</v>
      </c>
      <c r="E18" s="145">
        <v>0.603</v>
      </c>
      <c r="F18" s="137">
        <v>0.888</v>
      </c>
      <c r="G18" s="137">
        <v>369.547</v>
      </c>
      <c r="H18" s="145">
        <v>791.028</v>
      </c>
      <c r="I18" s="137"/>
      <c r="J18" s="137"/>
      <c r="K18" s="137"/>
      <c r="L18" s="145">
        <v>4.245</v>
      </c>
      <c r="M18" s="137">
        <v>28.935</v>
      </c>
      <c r="N18" s="137"/>
      <c r="O18" s="145"/>
      <c r="P18" s="137">
        <v>280</v>
      </c>
    </row>
    <row r="19" spans="1:16" ht="46.5" customHeight="1">
      <c r="A19" s="146">
        <v>12</v>
      </c>
      <c r="B19" s="140" t="s">
        <v>86</v>
      </c>
      <c r="C19" s="141">
        <f t="shared" si="0"/>
        <v>2188.343</v>
      </c>
      <c r="D19" s="141">
        <v>1479.463</v>
      </c>
      <c r="E19" s="142">
        <v>0.603</v>
      </c>
      <c r="F19" s="141">
        <v>0.586</v>
      </c>
      <c r="G19" s="141">
        <v>214.246</v>
      </c>
      <c r="H19" s="142">
        <v>445.136</v>
      </c>
      <c r="I19" s="141"/>
      <c r="J19" s="141"/>
      <c r="K19" s="141"/>
      <c r="L19" s="142">
        <v>3.002</v>
      </c>
      <c r="M19" s="141">
        <v>45.307</v>
      </c>
      <c r="N19" s="141"/>
      <c r="O19" s="142"/>
      <c r="P19" s="141"/>
    </row>
    <row r="20" spans="1:16" ht="46.5" customHeight="1">
      <c r="A20" s="144">
        <v>13</v>
      </c>
      <c r="B20" s="136" t="s">
        <v>87</v>
      </c>
      <c r="C20" s="137">
        <f t="shared" si="0"/>
        <v>2360.9040000000005</v>
      </c>
      <c r="D20" s="137">
        <v>1565.8580000000002</v>
      </c>
      <c r="E20" s="145">
        <v>0.603</v>
      </c>
      <c r="F20" s="137">
        <v>0.542</v>
      </c>
      <c r="G20" s="137">
        <v>199.668</v>
      </c>
      <c r="H20" s="145">
        <v>512.907</v>
      </c>
      <c r="I20" s="137"/>
      <c r="J20" s="137"/>
      <c r="K20" s="137"/>
      <c r="L20" s="145">
        <v>3.178</v>
      </c>
      <c r="M20" s="137">
        <v>41.148</v>
      </c>
      <c r="N20" s="137"/>
      <c r="O20" s="145">
        <v>9</v>
      </c>
      <c r="P20" s="137">
        <v>28</v>
      </c>
    </row>
    <row r="21" spans="1:16" ht="40.5" customHeight="1">
      <c r="A21" s="146">
        <v>14</v>
      </c>
      <c r="B21" s="140" t="s">
        <v>88</v>
      </c>
      <c r="C21" s="141">
        <f t="shared" si="0"/>
        <v>2818.486</v>
      </c>
      <c r="D21" s="141">
        <v>1745.634</v>
      </c>
      <c r="E21" s="142">
        <v>0.603</v>
      </c>
      <c r="F21" s="141">
        <v>0.581</v>
      </c>
      <c r="G21" s="141">
        <v>253.57</v>
      </c>
      <c r="H21" s="142">
        <v>514.469</v>
      </c>
      <c r="I21" s="141"/>
      <c r="J21" s="141"/>
      <c r="K21" s="141"/>
      <c r="L21" s="142">
        <v>3.542</v>
      </c>
      <c r="M21" s="141">
        <v>38.087</v>
      </c>
      <c r="N21" s="141"/>
      <c r="O21" s="142">
        <v>12</v>
      </c>
      <c r="P21" s="141">
        <v>250</v>
      </c>
    </row>
    <row r="22" spans="1:16" ht="51" customHeight="1">
      <c r="A22" s="144">
        <v>15</v>
      </c>
      <c r="B22" s="136" t="s">
        <v>89</v>
      </c>
      <c r="C22" s="137">
        <f t="shared" si="0"/>
        <v>1687.5060000000003</v>
      </c>
      <c r="D22" s="137">
        <v>1179.5030000000002</v>
      </c>
      <c r="E22" s="145">
        <v>0.603</v>
      </c>
      <c r="F22" s="137">
        <v>0.452</v>
      </c>
      <c r="G22" s="137">
        <v>173.799</v>
      </c>
      <c r="H22" s="145">
        <v>287.92</v>
      </c>
      <c r="I22" s="137"/>
      <c r="J22" s="137"/>
      <c r="K22" s="137"/>
      <c r="L22" s="145">
        <v>2.394</v>
      </c>
      <c r="M22" s="137">
        <v>42.835</v>
      </c>
      <c r="N22" s="137"/>
      <c r="O22" s="145"/>
      <c r="P22" s="137"/>
    </row>
    <row r="23" spans="1:16" ht="57" customHeight="1">
      <c r="A23" s="146">
        <v>16</v>
      </c>
      <c r="B23" s="140" t="s">
        <v>90</v>
      </c>
      <c r="C23" s="141">
        <f t="shared" si="0"/>
        <v>3771.219</v>
      </c>
      <c r="D23" s="141">
        <v>2575.9610000000002</v>
      </c>
      <c r="E23" s="142">
        <v>15.603</v>
      </c>
      <c r="F23" s="141">
        <v>0.882</v>
      </c>
      <c r="G23" s="141">
        <v>363.526</v>
      </c>
      <c r="H23" s="142">
        <v>636.064</v>
      </c>
      <c r="I23" s="141"/>
      <c r="J23" s="141"/>
      <c r="K23" s="141"/>
      <c r="L23" s="142">
        <v>5.227</v>
      </c>
      <c r="M23" s="141">
        <v>23.956000000000003</v>
      </c>
      <c r="N23" s="141"/>
      <c r="O23" s="142"/>
      <c r="P23" s="141">
        <v>150</v>
      </c>
    </row>
    <row r="24" spans="1:16" ht="44.25" customHeight="1">
      <c r="A24" s="144">
        <v>17</v>
      </c>
      <c r="B24" s="136" t="s">
        <v>91</v>
      </c>
      <c r="C24" s="137">
        <f t="shared" si="0"/>
        <v>2765.8580000000006</v>
      </c>
      <c r="D24" s="137">
        <v>1876.8180000000002</v>
      </c>
      <c r="E24" s="145">
        <v>0.603</v>
      </c>
      <c r="F24" s="137">
        <v>0.717</v>
      </c>
      <c r="G24" s="137">
        <v>346.8</v>
      </c>
      <c r="H24" s="145">
        <v>495.174</v>
      </c>
      <c r="I24" s="137"/>
      <c r="J24" s="137"/>
      <c r="K24" s="137"/>
      <c r="L24" s="145">
        <v>3.809</v>
      </c>
      <c r="M24" s="137">
        <v>41.937</v>
      </c>
      <c r="N24" s="137"/>
      <c r="O24" s="145"/>
      <c r="P24" s="137"/>
    </row>
    <row r="25" spans="1:16" ht="44.25" customHeight="1">
      <c r="A25" s="146">
        <v>18</v>
      </c>
      <c r="B25" s="140" t="s">
        <v>92</v>
      </c>
      <c r="C25" s="141">
        <f t="shared" si="0"/>
        <v>3474.3660000000004</v>
      </c>
      <c r="D25" s="141">
        <v>2334.3720000000003</v>
      </c>
      <c r="E25" s="142">
        <v>0.603</v>
      </c>
      <c r="F25" s="141">
        <v>1.109</v>
      </c>
      <c r="G25" s="141">
        <v>431.226</v>
      </c>
      <c r="H25" s="142">
        <v>657.337</v>
      </c>
      <c r="I25" s="141"/>
      <c r="J25" s="141"/>
      <c r="K25" s="141"/>
      <c r="L25" s="142">
        <v>4.737</v>
      </c>
      <c r="M25" s="141">
        <v>44.982</v>
      </c>
      <c r="N25" s="141"/>
      <c r="O25" s="142"/>
      <c r="P25" s="141"/>
    </row>
    <row r="26" spans="1:16" ht="60" customHeight="1">
      <c r="A26" s="144">
        <v>19</v>
      </c>
      <c r="B26" s="136" t="s">
        <v>93</v>
      </c>
      <c r="C26" s="137">
        <f t="shared" si="0"/>
        <v>2662.6410000000005</v>
      </c>
      <c r="D26" s="137">
        <v>1820.8220000000001</v>
      </c>
      <c r="E26" s="145">
        <v>0.603</v>
      </c>
      <c r="F26" s="137">
        <v>0.472</v>
      </c>
      <c r="G26" s="137">
        <v>199.257</v>
      </c>
      <c r="H26" s="145">
        <v>590.51</v>
      </c>
      <c r="I26" s="137"/>
      <c r="J26" s="137"/>
      <c r="K26" s="137"/>
      <c r="L26" s="145">
        <v>3.695</v>
      </c>
      <c r="M26" s="137">
        <v>47.282</v>
      </c>
      <c r="N26" s="137"/>
      <c r="O26" s="145"/>
      <c r="P26" s="137"/>
    </row>
    <row r="27" spans="1:16" ht="45" customHeight="1">
      <c r="A27" s="146">
        <v>20</v>
      </c>
      <c r="B27" s="140" t="s">
        <v>94</v>
      </c>
      <c r="C27" s="141">
        <f t="shared" si="0"/>
        <v>571.263</v>
      </c>
      <c r="D27" s="141">
        <v>381.859</v>
      </c>
      <c r="E27" s="142">
        <v>39.35</v>
      </c>
      <c r="F27" s="141">
        <v>0.181</v>
      </c>
      <c r="G27" s="141">
        <v>22.384</v>
      </c>
      <c r="H27" s="142">
        <v>124.567</v>
      </c>
      <c r="I27" s="141"/>
      <c r="J27" s="141"/>
      <c r="K27" s="141"/>
      <c r="L27" s="142">
        <v>0.775</v>
      </c>
      <c r="M27" s="141">
        <v>2.147</v>
      </c>
      <c r="N27" s="141"/>
      <c r="O27" s="142"/>
      <c r="P27" s="141"/>
    </row>
    <row r="28" spans="1:16" ht="46.5" customHeight="1">
      <c r="A28" s="144">
        <v>21</v>
      </c>
      <c r="B28" s="136" t="s">
        <v>95</v>
      </c>
      <c r="C28" s="137">
        <f t="shared" si="0"/>
        <v>1595.6310000000003</v>
      </c>
      <c r="D28" s="137">
        <v>1140.102</v>
      </c>
      <c r="E28" s="145">
        <v>0.603</v>
      </c>
      <c r="F28" s="137">
        <v>0.423</v>
      </c>
      <c r="G28" s="137">
        <v>193.613</v>
      </c>
      <c r="H28" s="145">
        <v>231.007</v>
      </c>
      <c r="I28" s="137"/>
      <c r="J28" s="137"/>
      <c r="K28" s="137"/>
      <c r="L28" s="145">
        <v>2.314</v>
      </c>
      <c r="M28" s="137">
        <v>27.569</v>
      </c>
      <c r="N28" s="137"/>
      <c r="O28" s="145"/>
      <c r="P28" s="137"/>
    </row>
    <row r="29" spans="1:16" ht="66">
      <c r="A29" s="146">
        <v>22</v>
      </c>
      <c r="B29" s="140" t="s">
        <v>96</v>
      </c>
      <c r="C29" s="141">
        <f t="shared" si="0"/>
        <v>2865.797</v>
      </c>
      <c r="D29" s="141">
        <v>1860.54</v>
      </c>
      <c r="E29" s="142">
        <v>0.603</v>
      </c>
      <c r="F29" s="141">
        <v>0.74</v>
      </c>
      <c r="G29" s="141">
        <v>298.135</v>
      </c>
      <c r="H29" s="142">
        <v>658.2130000000001</v>
      </c>
      <c r="I29" s="141"/>
      <c r="J29" s="141"/>
      <c r="K29" s="141"/>
      <c r="L29" s="142">
        <v>3.776</v>
      </c>
      <c r="M29" s="141">
        <v>43.79</v>
      </c>
      <c r="N29" s="141"/>
      <c r="O29" s="142"/>
      <c r="P29" s="141"/>
    </row>
    <row r="30" spans="1:16" ht="46.5" customHeight="1">
      <c r="A30" s="144">
        <v>23</v>
      </c>
      <c r="B30" s="136" t="s">
        <v>97</v>
      </c>
      <c r="C30" s="137">
        <f t="shared" si="0"/>
        <v>2895.857</v>
      </c>
      <c r="D30" s="137">
        <v>1908.136</v>
      </c>
      <c r="E30" s="145">
        <v>0.603</v>
      </c>
      <c r="F30" s="137">
        <v>0.792</v>
      </c>
      <c r="G30" s="137">
        <v>299.113</v>
      </c>
      <c r="H30" s="145">
        <v>640.371</v>
      </c>
      <c r="I30" s="137"/>
      <c r="J30" s="137"/>
      <c r="K30" s="137"/>
      <c r="L30" s="145">
        <v>3.87</v>
      </c>
      <c r="M30" s="137">
        <v>42.972</v>
      </c>
      <c r="N30" s="137"/>
      <c r="O30" s="145"/>
      <c r="P30" s="137"/>
    </row>
    <row r="31" spans="1:16" ht="57" customHeight="1" thickBot="1">
      <c r="A31" s="147">
        <v>24</v>
      </c>
      <c r="B31" s="148" t="s">
        <v>98</v>
      </c>
      <c r="C31" s="149">
        <f t="shared" si="0"/>
        <v>3151.3389999999995</v>
      </c>
      <c r="D31" s="149">
        <v>2188.703</v>
      </c>
      <c r="E31" s="150">
        <v>0.603</v>
      </c>
      <c r="F31" s="149">
        <v>0.872</v>
      </c>
      <c r="G31" s="149">
        <v>358.464</v>
      </c>
      <c r="H31" s="150">
        <v>571.33</v>
      </c>
      <c r="I31" s="149"/>
      <c r="J31" s="149"/>
      <c r="K31" s="149"/>
      <c r="L31" s="150">
        <v>4.441</v>
      </c>
      <c r="M31" s="149">
        <v>26.926</v>
      </c>
      <c r="N31" s="149"/>
      <c r="O31" s="150"/>
      <c r="P31" s="149"/>
    </row>
    <row r="32" spans="1:16" ht="17.25" thickBot="1">
      <c r="A32" s="182" t="s">
        <v>99</v>
      </c>
      <c r="B32" s="183"/>
      <c r="C32" s="151">
        <f>SUM(C8:C31)</f>
        <v>62622.301</v>
      </c>
      <c r="D32" s="151">
        <f aca="true" t="shared" si="1" ref="D32:P32">SUM(D8:D31)</f>
        <v>41341.826</v>
      </c>
      <c r="E32" s="152">
        <f t="shared" si="1"/>
        <v>106.57</v>
      </c>
      <c r="F32" s="151">
        <f t="shared" si="1"/>
        <v>15.438999999999998</v>
      </c>
      <c r="G32" s="151">
        <f>SUM(G8:G31)</f>
        <v>6213.29</v>
      </c>
      <c r="H32" s="152">
        <f>SUM(H8:H31)</f>
        <v>12051.895999999999</v>
      </c>
      <c r="I32" s="151">
        <f t="shared" si="1"/>
        <v>0</v>
      </c>
      <c r="J32" s="151">
        <f>SUM(J8:J31)</f>
        <v>0</v>
      </c>
      <c r="K32" s="152">
        <f>SUM(K8:K31)</f>
        <v>0</v>
      </c>
      <c r="L32" s="152">
        <f>SUM(L8:L31)</f>
        <v>83.89399999999999</v>
      </c>
      <c r="M32" s="151">
        <f>SUM(M8:M31)</f>
        <v>859.3860000000001</v>
      </c>
      <c r="N32" s="151">
        <f t="shared" si="1"/>
        <v>0</v>
      </c>
      <c r="O32" s="152">
        <f t="shared" si="1"/>
        <v>42</v>
      </c>
      <c r="P32" s="151">
        <f t="shared" si="1"/>
        <v>1908</v>
      </c>
    </row>
    <row r="33" spans="1:16" ht="44.25" customHeight="1">
      <c r="A33" s="144">
        <v>25</v>
      </c>
      <c r="B33" s="153" t="s">
        <v>100</v>
      </c>
      <c r="C33" s="137">
        <f aca="true" t="shared" si="2" ref="C33:C53">SUM(D33:P33)</f>
        <v>5227.902999999998</v>
      </c>
      <c r="D33" s="137">
        <v>3615.044</v>
      </c>
      <c r="E33" s="145">
        <v>21.779</v>
      </c>
      <c r="F33" s="137">
        <v>0.806</v>
      </c>
      <c r="G33" s="137">
        <v>420.012</v>
      </c>
      <c r="H33" s="145">
        <v>893.9189999999999</v>
      </c>
      <c r="I33" s="137">
        <v>0.043</v>
      </c>
      <c r="J33" s="137"/>
      <c r="K33" s="137"/>
      <c r="L33" s="145">
        <v>6.949</v>
      </c>
      <c r="M33" s="137">
        <v>19.351</v>
      </c>
      <c r="N33" s="137"/>
      <c r="O33" s="145"/>
      <c r="P33" s="137">
        <v>250</v>
      </c>
    </row>
    <row r="34" spans="1:16" ht="49.5">
      <c r="A34" s="146">
        <v>26</v>
      </c>
      <c r="B34" s="154" t="s">
        <v>101</v>
      </c>
      <c r="C34" s="141">
        <f t="shared" si="2"/>
        <v>2285.1059999999998</v>
      </c>
      <c r="D34" s="141">
        <v>1763.879</v>
      </c>
      <c r="E34" s="142">
        <v>3.691</v>
      </c>
      <c r="F34" s="141">
        <v>0.353</v>
      </c>
      <c r="G34" s="141">
        <v>170.046</v>
      </c>
      <c r="H34" s="142">
        <v>254.468</v>
      </c>
      <c r="I34" s="141"/>
      <c r="J34" s="141"/>
      <c r="K34" s="141"/>
      <c r="L34" s="142">
        <v>3.482</v>
      </c>
      <c r="M34" s="141">
        <v>89.187</v>
      </c>
      <c r="N34" s="141"/>
      <c r="O34" s="142"/>
      <c r="P34" s="141"/>
    </row>
    <row r="35" spans="1:16" ht="49.5">
      <c r="A35" s="144">
        <v>27</v>
      </c>
      <c r="B35" s="153" t="s">
        <v>102</v>
      </c>
      <c r="C35" s="137">
        <f t="shared" si="2"/>
        <v>4147.812</v>
      </c>
      <c r="D35" s="137">
        <v>2902.779</v>
      </c>
      <c r="E35" s="145">
        <v>6.54</v>
      </c>
      <c r="F35" s="137">
        <v>0.669</v>
      </c>
      <c r="G35" s="137">
        <v>347.091</v>
      </c>
      <c r="H35" s="145">
        <v>549.005</v>
      </c>
      <c r="I35" s="137">
        <v>0.043</v>
      </c>
      <c r="J35" s="137"/>
      <c r="K35" s="137"/>
      <c r="L35" s="145">
        <v>5.58</v>
      </c>
      <c r="M35" s="137">
        <v>36.105</v>
      </c>
      <c r="N35" s="137"/>
      <c r="O35" s="145"/>
      <c r="P35" s="137">
        <v>300</v>
      </c>
    </row>
    <row r="36" spans="1:16" ht="49.5">
      <c r="A36" s="146">
        <v>28</v>
      </c>
      <c r="B36" s="154" t="s">
        <v>103</v>
      </c>
      <c r="C36" s="141">
        <f t="shared" si="2"/>
        <v>2874.477</v>
      </c>
      <c r="D36" s="141">
        <v>2057.513</v>
      </c>
      <c r="E36" s="142">
        <v>5.398</v>
      </c>
      <c r="F36" s="141">
        <v>0.412</v>
      </c>
      <c r="G36" s="141">
        <v>241.112</v>
      </c>
      <c r="H36" s="142">
        <v>502.64</v>
      </c>
      <c r="I36" s="141">
        <v>0.042</v>
      </c>
      <c r="J36" s="141"/>
      <c r="K36" s="141"/>
      <c r="L36" s="142">
        <v>4.214</v>
      </c>
      <c r="M36" s="141">
        <v>63.146</v>
      </c>
      <c r="N36" s="141"/>
      <c r="O36" s="142"/>
      <c r="P36" s="141"/>
    </row>
    <row r="37" spans="1:16" ht="49.5">
      <c r="A37" s="144">
        <v>29</v>
      </c>
      <c r="B37" s="155" t="s">
        <v>104</v>
      </c>
      <c r="C37" s="137">
        <f t="shared" si="2"/>
        <v>4158.217</v>
      </c>
      <c r="D37" s="137">
        <v>2955.9449999999997</v>
      </c>
      <c r="E37" s="145">
        <v>5.125</v>
      </c>
      <c r="F37" s="137">
        <v>0.578</v>
      </c>
      <c r="G37" s="137">
        <v>264.349</v>
      </c>
      <c r="H37" s="145">
        <v>868.337</v>
      </c>
      <c r="I37" s="137">
        <v>7.44</v>
      </c>
      <c r="J37" s="137"/>
      <c r="K37" s="137"/>
      <c r="L37" s="145">
        <v>5.682</v>
      </c>
      <c r="M37" s="137">
        <v>50.761</v>
      </c>
      <c r="N37" s="137"/>
      <c r="O37" s="145"/>
      <c r="P37" s="137"/>
    </row>
    <row r="38" spans="1:16" ht="49.5" customHeight="1">
      <c r="A38" s="146">
        <v>30</v>
      </c>
      <c r="B38" s="154" t="s">
        <v>105</v>
      </c>
      <c r="C38" s="141">
        <f t="shared" si="2"/>
        <v>4147.478</v>
      </c>
      <c r="D38" s="141">
        <v>3228.467</v>
      </c>
      <c r="E38" s="142">
        <v>10.101</v>
      </c>
      <c r="F38" s="141">
        <v>0.687</v>
      </c>
      <c r="G38" s="141">
        <v>375.831</v>
      </c>
      <c r="H38" s="142">
        <v>473.133</v>
      </c>
      <c r="I38" s="141">
        <v>0.085</v>
      </c>
      <c r="J38" s="141">
        <v>1.049</v>
      </c>
      <c r="K38" s="141"/>
      <c r="L38" s="142">
        <v>6.206</v>
      </c>
      <c r="M38" s="141">
        <v>51.919000000000004</v>
      </c>
      <c r="N38" s="141"/>
      <c r="O38" s="142"/>
      <c r="P38" s="141"/>
    </row>
    <row r="39" spans="1:16" ht="43.5" customHeight="1">
      <c r="A39" s="144">
        <v>31</v>
      </c>
      <c r="B39" s="155" t="s">
        <v>106</v>
      </c>
      <c r="C39" s="137">
        <f t="shared" si="2"/>
        <v>3970.1139999999996</v>
      </c>
      <c r="D39" s="137">
        <v>2855.172</v>
      </c>
      <c r="E39" s="145">
        <v>21.066</v>
      </c>
      <c r="F39" s="137">
        <v>0.571</v>
      </c>
      <c r="G39" s="137">
        <v>268.477</v>
      </c>
      <c r="H39" s="145">
        <v>754.539</v>
      </c>
      <c r="I39" s="137">
        <v>0.085</v>
      </c>
      <c r="J39" s="137"/>
      <c r="K39" s="137"/>
      <c r="L39" s="145">
        <v>5.488</v>
      </c>
      <c r="M39" s="137">
        <v>64.716</v>
      </c>
      <c r="N39" s="137"/>
      <c r="O39" s="145"/>
      <c r="P39" s="137"/>
    </row>
    <row r="40" spans="1:16" ht="49.5">
      <c r="A40" s="146">
        <v>32</v>
      </c>
      <c r="B40" s="154" t="s">
        <v>107</v>
      </c>
      <c r="C40" s="141">
        <f t="shared" si="2"/>
        <v>2428.54</v>
      </c>
      <c r="D40" s="141">
        <v>1874.873</v>
      </c>
      <c r="E40" s="142">
        <v>11.316</v>
      </c>
      <c r="F40" s="141">
        <v>0.36</v>
      </c>
      <c r="G40" s="141">
        <v>214.662</v>
      </c>
      <c r="H40" s="142">
        <v>256.981</v>
      </c>
      <c r="I40" s="141">
        <v>0.085</v>
      </c>
      <c r="J40" s="141"/>
      <c r="K40" s="141"/>
      <c r="L40" s="142">
        <v>3.678</v>
      </c>
      <c r="M40" s="141">
        <v>66.585</v>
      </c>
      <c r="N40" s="141"/>
      <c r="O40" s="142"/>
      <c r="P40" s="141"/>
    </row>
    <row r="41" spans="1:16" ht="58.5" customHeight="1">
      <c r="A41" s="144">
        <v>33</v>
      </c>
      <c r="B41" s="156" t="s">
        <v>108</v>
      </c>
      <c r="C41" s="137">
        <f t="shared" si="2"/>
        <v>7067.643</v>
      </c>
      <c r="D41" s="137">
        <v>5409.055</v>
      </c>
      <c r="E41" s="145">
        <v>9.459</v>
      </c>
      <c r="F41" s="137">
        <v>1.133</v>
      </c>
      <c r="G41" s="137">
        <v>533.34</v>
      </c>
      <c r="H41" s="145">
        <v>973.0730000000001</v>
      </c>
      <c r="I41" s="137"/>
      <c r="J41" s="137"/>
      <c r="K41" s="137"/>
      <c r="L41" s="145">
        <v>10.397</v>
      </c>
      <c r="M41" s="137">
        <v>46.186</v>
      </c>
      <c r="N41" s="137"/>
      <c r="O41" s="145"/>
      <c r="P41" s="137">
        <v>85</v>
      </c>
    </row>
    <row r="42" spans="1:16" ht="43.5" customHeight="1">
      <c r="A42" s="146">
        <v>34</v>
      </c>
      <c r="B42" s="154" t="s">
        <v>109</v>
      </c>
      <c r="C42" s="141">
        <f t="shared" si="2"/>
        <v>2719.0480000000002</v>
      </c>
      <c r="D42" s="141">
        <v>2022.2930000000001</v>
      </c>
      <c r="E42" s="142">
        <v>16.729</v>
      </c>
      <c r="F42" s="141">
        <v>0.447</v>
      </c>
      <c r="G42" s="141">
        <v>262.041</v>
      </c>
      <c r="H42" s="142">
        <v>328.414</v>
      </c>
      <c r="I42" s="141">
        <v>0.043</v>
      </c>
      <c r="J42" s="141"/>
      <c r="K42" s="141"/>
      <c r="L42" s="142">
        <v>4.07</v>
      </c>
      <c r="M42" s="141">
        <v>85.011</v>
      </c>
      <c r="N42" s="141"/>
      <c r="O42" s="142"/>
      <c r="P42" s="141"/>
    </row>
    <row r="43" spans="1:16" ht="49.5">
      <c r="A43" s="144">
        <v>35</v>
      </c>
      <c r="B43" s="155" t="s">
        <v>110</v>
      </c>
      <c r="C43" s="137">
        <f t="shared" si="2"/>
        <v>2439.498</v>
      </c>
      <c r="D43" s="137">
        <v>1678.8919999999998</v>
      </c>
      <c r="E43" s="145">
        <v>2.816</v>
      </c>
      <c r="F43" s="137">
        <v>0.285</v>
      </c>
      <c r="G43" s="137">
        <v>170.788</v>
      </c>
      <c r="H43" s="145">
        <v>535.251</v>
      </c>
      <c r="I43" s="137">
        <v>0.043</v>
      </c>
      <c r="J43" s="137"/>
      <c r="K43" s="137"/>
      <c r="L43" s="145">
        <v>3.227</v>
      </c>
      <c r="M43" s="137">
        <v>48.196000000000005</v>
      </c>
      <c r="N43" s="137"/>
      <c r="O43" s="145"/>
      <c r="P43" s="137"/>
    </row>
    <row r="44" spans="1:16" ht="49.5">
      <c r="A44" s="146">
        <v>36</v>
      </c>
      <c r="B44" s="154" t="s">
        <v>111</v>
      </c>
      <c r="C44" s="141">
        <f t="shared" si="2"/>
        <v>3761.573</v>
      </c>
      <c r="D44" s="141">
        <v>2509.892</v>
      </c>
      <c r="E44" s="142">
        <v>22.482</v>
      </c>
      <c r="F44" s="141">
        <v>0.53</v>
      </c>
      <c r="G44" s="141">
        <v>297.404</v>
      </c>
      <c r="H44" s="142">
        <v>441.37399999999997</v>
      </c>
      <c r="I44" s="141"/>
      <c r="J44" s="141"/>
      <c r="K44" s="141"/>
      <c r="L44" s="142">
        <v>5.093999999999999</v>
      </c>
      <c r="M44" s="141">
        <v>84.797</v>
      </c>
      <c r="N44" s="141"/>
      <c r="O44" s="142"/>
      <c r="P44" s="141">
        <v>400</v>
      </c>
    </row>
    <row r="45" spans="1:16" ht="49.5">
      <c r="A45" s="144">
        <v>37</v>
      </c>
      <c r="B45" s="155" t="s">
        <v>112</v>
      </c>
      <c r="C45" s="137">
        <f t="shared" si="2"/>
        <v>2526.899</v>
      </c>
      <c r="D45" s="137">
        <v>1736.192</v>
      </c>
      <c r="E45" s="145">
        <v>9.19</v>
      </c>
      <c r="F45" s="137">
        <v>0.315</v>
      </c>
      <c r="G45" s="137">
        <v>167.181</v>
      </c>
      <c r="H45" s="145">
        <v>318.06</v>
      </c>
      <c r="I45" s="137">
        <v>0.127</v>
      </c>
      <c r="J45" s="137"/>
      <c r="K45" s="137"/>
      <c r="L45" s="145">
        <v>3.4890000000000003</v>
      </c>
      <c r="M45" s="137">
        <v>72.345</v>
      </c>
      <c r="N45" s="137"/>
      <c r="O45" s="145"/>
      <c r="P45" s="137">
        <v>220</v>
      </c>
    </row>
    <row r="46" spans="1:16" ht="49.5">
      <c r="A46" s="146">
        <v>38</v>
      </c>
      <c r="B46" s="154" t="s">
        <v>113</v>
      </c>
      <c r="C46" s="141">
        <f t="shared" si="2"/>
        <v>4862.813999999999</v>
      </c>
      <c r="D46" s="141">
        <v>3362.048</v>
      </c>
      <c r="E46" s="142">
        <v>8.801</v>
      </c>
      <c r="F46" s="141">
        <v>0.702</v>
      </c>
      <c r="G46" s="141">
        <v>366.758</v>
      </c>
      <c r="H46" s="142">
        <v>963.106</v>
      </c>
      <c r="I46" s="141">
        <v>0.297</v>
      </c>
      <c r="J46" s="141"/>
      <c r="K46" s="141"/>
      <c r="L46" s="142">
        <v>6.918</v>
      </c>
      <c r="M46" s="141">
        <v>154.184</v>
      </c>
      <c r="N46" s="141"/>
      <c r="O46" s="142"/>
      <c r="P46" s="141"/>
    </row>
    <row r="47" spans="1:16" ht="49.5">
      <c r="A47" s="144">
        <v>39</v>
      </c>
      <c r="B47" s="155" t="s">
        <v>114</v>
      </c>
      <c r="C47" s="137">
        <f t="shared" si="2"/>
        <v>2731.122</v>
      </c>
      <c r="D47" s="137">
        <v>1794.15</v>
      </c>
      <c r="E47" s="145">
        <v>20.474</v>
      </c>
      <c r="F47" s="137">
        <v>0.398</v>
      </c>
      <c r="G47" s="137">
        <v>200.75900000000001</v>
      </c>
      <c r="H47" s="145">
        <v>407.754</v>
      </c>
      <c r="I47" s="137">
        <v>0.127</v>
      </c>
      <c r="J47" s="137"/>
      <c r="K47" s="137"/>
      <c r="L47" s="145">
        <v>3.6229999999999998</v>
      </c>
      <c r="M47" s="137">
        <v>73.837</v>
      </c>
      <c r="N47" s="137"/>
      <c r="O47" s="145"/>
      <c r="P47" s="137">
        <v>230</v>
      </c>
    </row>
    <row r="48" spans="1:16" ht="45" customHeight="1">
      <c r="A48" s="146">
        <v>40</v>
      </c>
      <c r="B48" s="154" t="s">
        <v>115</v>
      </c>
      <c r="C48" s="141">
        <f t="shared" si="2"/>
        <v>2562.3329999999996</v>
      </c>
      <c r="D48" s="141">
        <v>1977.488</v>
      </c>
      <c r="E48" s="142">
        <v>2.586</v>
      </c>
      <c r="F48" s="141">
        <v>0.395</v>
      </c>
      <c r="G48" s="141">
        <v>220.28300000000002</v>
      </c>
      <c r="H48" s="142">
        <v>237.76100000000002</v>
      </c>
      <c r="I48" s="141"/>
      <c r="J48" s="141"/>
      <c r="K48" s="141"/>
      <c r="L48" s="142">
        <v>3.93</v>
      </c>
      <c r="M48" s="141">
        <v>119.89</v>
      </c>
      <c r="N48" s="141"/>
      <c r="O48" s="142"/>
      <c r="P48" s="141"/>
    </row>
    <row r="49" spans="1:16" ht="58.5" customHeight="1">
      <c r="A49" s="144">
        <v>41</v>
      </c>
      <c r="B49" s="156" t="s">
        <v>116</v>
      </c>
      <c r="C49" s="137">
        <f t="shared" si="2"/>
        <v>8113.775000000001</v>
      </c>
      <c r="D49" s="137">
        <v>5966.595</v>
      </c>
      <c r="E49" s="145">
        <v>23.866</v>
      </c>
      <c r="F49" s="137">
        <v>1.346</v>
      </c>
      <c r="G49" s="137">
        <v>669.519</v>
      </c>
      <c r="H49" s="145">
        <v>1396.876</v>
      </c>
      <c r="I49" s="137"/>
      <c r="J49" s="137"/>
      <c r="K49" s="137"/>
      <c r="L49" s="145">
        <v>11.469</v>
      </c>
      <c r="M49" s="137">
        <v>44.104</v>
      </c>
      <c r="N49" s="137"/>
      <c r="O49" s="145"/>
      <c r="P49" s="137"/>
    </row>
    <row r="50" spans="1:16" ht="49.5">
      <c r="A50" s="146">
        <v>42</v>
      </c>
      <c r="B50" s="154" t="s">
        <v>117</v>
      </c>
      <c r="C50" s="141">
        <f t="shared" si="2"/>
        <v>5437.8279999999995</v>
      </c>
      <c r="D50" s="141">
        <v>3740.076</v>
      </c>
      <c r="E50" s="142">
        <v>9.985</v>
      </c>
      <c r="F50" s="141">
        <v>0.812</v>
      </c>
      <c r="G50" s="141">
        <v>436.78</v>
      </c>
      <c r="H50" s="142">
        <v>1203.399</v>
      </c>
      <c r="I50" s="141">
        <v>0.043</v>
      </c>
      <c r="J50" s="141">
        <v>1.049</v>
      </c>
      <c r="K50" s="141"/>
      <c r="L50" s="142">
        <v>7.189</v>
      </c>
      <c r="M50" s="141">
        <v>38.495</v>
      </c>
      <c r="N50" s="141"/>
      <c r="O50" s="142"/>
      <c r="P50" s="141"/>
    </row>
    <row r="51" spans="1:16" ht="82.5">
      <c r="A51" s="144">
        <v>43</v>
      </c>
      <c r="B51" s="155" t="s">
        <v>118</v>
      </c>
      <c r="C51" s="137">
        <f t="shared" si="2"/>
        <v>6985.639</v>
      </c>
      <c r="D51" s="137">
        <v>5053.377</v>
      </c>
      <c r="E51" s="145">
        <v>24.953</v>
      </c>
      <c r="F51" s="137">
        <v>1.223</v>
      </c>
      <c r="G51" s="137">
        <v>625.981</v>
      </c>
      <c r="H51" s="145">
        <v>1215.844</v>
      </c>
      <c r="I51" s="137">
        <v>0.043</v>
      </c>
      <c r="J51" s="137"/>
      <c r="K51" s="137"/>
      <c r="L51" s="145">
        <v>9.714</v>
      </c>
      <c r="M51" s="137">
        <v>54.504000000000005</v>
      </c>
      <c r="N51" s="137"/>
      <c r="O51" s="145"/>
      <c r="P51" s="137"/>
    </row>
    <row r="52" spans="1:16" ht="62.25" customHeight="1">
      <c r="A52" s="146">
        <v>44</v>
      </c>
      <c r="B52" s="154" t="s">
        <v>119</v>
      </c>
      <c r="C52" s="141">
        <f t="shared" si="2"/>
        <v>7995.272</v>
      </c>
      <c r="D52" s="141">
        <v>5377.017</v>
      </c>
      <c r="E52" s="142">
        <v>20.031</v>
      </c>
      <c r="F52" s="141">
        <v>3.557</v>
      </c>
      <c r="G52" s="141">
        <v>671.7180000000001</v>
      </c>
      <c r="H52" s="142">
        <v>1447.617</v>
      </c>
      <c r="I52" s="141">
        <v>0.042</v>
      </c>
      <c r="J52" s="141"/>
      <c r="K52" s="141"/>
      <c r="L52" s="142">
        <v>10.336</v>
      </c>
      <c r="M52" s="141">
        <v>114.95400000000001</v>
      </c>
      <c r="N52" s="141"/>
      <c r="O52" s="142"/>
      <c r="P52" s="141">
        <v>350</v>
      </c>
    </row>
    <row r="53" spans="1:16" ht="45" customHeight="1" thickBot="1">
      <c r="A53" s="144">
        <v>45</v>
      </c>
      <c r="B53" s="155" t="s">
        <v>120</v>
      </c>
      <c r="C53" s="137">
        <f t="shared" si="2"/>
        <v>2469.807</v>
      </c>
      <c r="D53" s="137">
        <v>2020.71</v>
      </c>
      <c r="E53" s="145">
        <v>1.829</v>
      </c>
      <c r="F53" s="137">
        <v>0.26</v>
      </c>
      <c r="G53" s="137">
        <v>30.488</v>
      </c>
      <c r="H53" s="145">
        <v>293.015</v>
      </c>
      <c r="I53" s="137"/>
      <c r="J53" s="137">
        <v>1.049</v>
      </c>
      <c r="K53" s="137"/>
      <c r="L53" s="145">
        <v>4.031</v>
      </c>
      <c r="M53" s="137">
        <v>118.425</v>
      </c>
      <c r="N53" s="137"/>
      <c r="O53" s="145"/>
      <c r="P53" s="137"/>
    </row>
    <row r="54" spans="1:16" ht="17.25" thickBot="1">
      <c r="A54" s="182" t="s">
        <v>121</v>
      </c>
      <c r="B54" s="183"/>
      <c r="C54" s="151">
        <f>SUM(C33:C53)</f>
        <v>88912.89799999997</v>
      </c>
      <c r="D54" s="151">
        <f aca="true" t="shared" si="3" ref="D54:P54">SUM(D33:D53)</f>
        <v>63901.45700000001</v>
      </c>
      <c r="E54" s="152">
        <f t="shared" si="3"/>
        <v>258.217</v>
      </c>
      <c r="F54" s="151">
        <f t="shared" si="3"/>
        <v>15.839</v>
      </c>
      <c r="G54" s="151">
        <f>SUM(G33:G53)</f>
        <v>6954.62</v>
      </c>
      <c r="H54" s="152">
        <f>SUM(H33:H53)</f>
        <v>14314.566</v>
      </c>
      <c r="I54" s="151">
        <f t="shared" si="3"/>
        <v>8.588000000000001</v>
      </c>
      <c r="J54" s="151">
        <f>SUM(J33:J53)</f>
        <v>3.147</v>
      </c>
      <c r="K54" s="157">
        <f>SUM(K33:K53)</f>
        <v>0</v>
      </c>
      <c r="L54" s="157">
        <f>SUM(L33:L53)</f>
        <v>124.766</v>
      </c>
      <c r="M54" s="151">
        <f t="shared" si="3"/>
        <v>1496.6979999999999</v>
      </c>
      <c r="N54" s="151">
        <f t="shared" si="3"/>
        <v>0</v>
      </c>
      <c r="O54" s="152">
        <f t="shared" si="3"/>
        <v>0</v>
      </c>
      <c r="P54" s="151">
        <f t="shared" si="3"/>
        <v>1835</v>
      </c>
    </row>
    <row r="55" spans="1:16" ht="45.75" customHeight="1">
      <c r="A55" s="144">
        <v>46</v>
      </c>
      <c r="B55" s="158" t="s">
        <v>122</v>
      </c>
      <c r="C55" s="137">
        <f>SUM(D55:P55)</f>
        <v>3879.2119999999995</v>
      </c>
      <c r="D55" s="137">
        <v>1570.427</v>
      </c>
      <c r="E55" s="145">
        <v>9.166</v>
      </c>
      <c r="F55" s="137"/>
      <c r="G55" s="137"/>
      <c r="H55" s="145">
        <v>202.606</v>
      </c>
      <c r="I55" s="137">
        <v>7.152</v>
      </c>
      <c r="J55" s="137"/>
      <c r="K55" s="137"/>
      <c r="L55" s="145">
        <v>3.044</v>
      </c>
      <c r="M55" s="137">
        <v>33.481</v>
      </c>
      <c r="N55" s="137"/>
      <c r="O55" s="145"/>
      <c r="P55" s="137">
        <v>2053.336</v>
      </c>
    </row>
    <row r="56" spans="1:16" ht="56.25" customHeight="1" thickBot="1">
      <c r="A56" s="147">
        <v>47</v>
      </c>
      <c r="B56" s="159" t="s">
        <v>123</v>
      </c>
      <c r="C56" s="149">
        <f>SUM(D56:P56)</f>
        <v>1170.1419999999998</v>
      </c>
      <c r="D56" s="149">
        <v>887.983</v>
      </c>
      <c r="E56" s="150">
        <v>0.339</v>
      </c>
      <c r="F56" s="149"/>
      <c r="G56" s="149"/>
      <c r="H56" s="150">
        <v>223.63299999999998</v>
      </c>
      <c r="I56" s="149"/>
      <c r="J56" s="149"/>
      <c r="K56" s="149"/>
      <c r="L56" s="150">
        <v>1.646</v>
      </c>
      <c r="M56" s="149">
        <v>56.541</v>
      </c>
      <c r="N56" s="149"/>
      <c r="O56" s="150"/>
      <c r="P56" s="149"/>
    </row>
    <row r="57" spans="1:16" ht="21" customHeight="1" thickBot="1">
      <c r="A57" s="179" t="s">
        <v>124</v>
      </c>
      <c r="B57" s="180"/>
      <c r="C57" s="151">
        <f>SUM(C55,C56)</f>
        <v>5049.353999999999</v>
      </c>
      <c r="D57" s="151">
        <f aca="true" t="shared" si="4" ref="D57:P57">SUM(D55,D56)</f>
        <v>2458.41</v>
      </c>
      <c r="E57" s="152">
        <f t="shared" si="4"/>
        <v>9.505</v>
      </c>
      <c r="F57" s="151">
        <f t="shared" si="4"/>
        <v>0</v>
      </c>
      <c r="G57" s="151">
        <f>SUM(G55,G56)</f>
        <v>0</v>
      </c>
      <c r="H57" s="152">
        <f>SUM(H55,H56)</f>
        <v>426.239</v>
      </c>
      <c r="I57" s="151">
        <f t="shared" si="4"/>
        <v>7.152</v>
      </c>
      <c r="J57" s="151">
        <f>SUM(J55,J56)</f>
        <v>0</v>
      </c>
      <c r="K57" s="151">
        <f>SUM(K55,K56)</f>
        <v>0</v>
      </c>
      <c r="L57" s="152">
        <f>SUM(L55,L56)</f>
        <v>4.6899999999999995</v>
      </c>
      <c r="M57" s="151">
        <f>SUM(M55,M56)</f>
        <v>90.02199999999999</v>
      </c>
      <c r="N57" s="151">
        <f t="shared" si="4"/>
        <v>0</v>
      </c>
      <c r="O57" s="152">
        <f t="shared" si="4"/>
        <v>0</v>
      </c>
      <c r="P57" s="151">
        <f t="shared" si="4"/>
        <v>2053.336</v>
      </c>
    </row>
    <row r="58" spans="1:16" ht="66">
      <c r="A58" s="144">
        <v>48</v>
      </c>
      <c r="B58" s="160" t="s">
        <v>125</v>
      </c>
      <c r="C58" s="137">
        <f>SUM(D58:P58)</f>
        <v>67.07499999999999</v>
      </c>
      <c r="D58" s="137">
        <v>66.951</v>
      </c>
      <c r="E58" s="145"/>
      <c r="F58" s="137"/>
      <c r="G58" s="137"/>
      <c r="H58" s="145"/>
      <c r="I58" s="137"/>
      <c r="J58" s="137"/>
      <c r="K58" s="137"/>
      <c r="L58" s="145">
        <v>0.124</v>
      </c>
      <c r="M58" s="137"/>
      <c r="N58" s="137"/>
      <c r="O58" s="145"/>
      <c r="P58" s="137"/>
    </row>
    <row r="59" spans="1:16" ht="66">
      <c r="A59" s="146">
        <v>49</v>
      </c>
      <c r="B59" s="161" t="s">
        <v>126</v>
      </c>
      <c r="C59" s="141">
        <f>SUM(D59:P59)</f>
        <v>67.076</v>
      </c>
      <c r="D59" s="141">
        <v>66.952</v>
      </c>
      <c r="E59" s="142"/>
      <c r="F59" s="141"/>
      <c r="G59" s="141"/>
      <c r="H59" s="142"/>
      <c r="I59" s="141"/>
      <c r="J59" s="141"/>
      <c r="K59" s="141"/>
      <c r="L59" s="142">
        <v>0.124</v>
      </c>
      <c r="M59" s="141"/>
      <c r="N59" s="141"/>
      <c r="O59" s="142"/>
      <c r="P59" s="141"/>
    </row>
    <row r="60" spans="1:16" ht="18" customHeight="1">
      <c r="A60" s="146">
        <v>50</v>
      </c>
      <c r="B60" s="162" t="s">
        <v>127</v>
      </c>
      <c r="C60" s="141">
        <f>SUM(D60:P60)</f>
        <v>116.298</v>
      </c>
      <c r="D60" s="141">
        <v>106.776</v>
      </c>
      <c r="E60" s="142">
        <v>2.142</v>
      </c>
      <c r="F60" s="141"/>
      <c r="G60" s="141"/>
      <c r="H60" s="142">
        <v>3.751</v>
      </c>
      <c r="I60" s="141"/>
      <c r="J60" s="141"/>
      <c r="K60" s="141"/>
      <c r="L60" s="142">
        <v>0.197</v>
      </c>
      <c r="M60" s="141">
        <v>3.432</v>
      </c>
      <c r="N60" s="141"/>
      <c r="O60" s="142"/>
      <c r="P60" s="141"/>
    </row>
    <row r="61" spans="1:16" ht="33.75" thickBot="1">
      <c r="A61" s="144">
        <v>51</v>
      </c>
      <c r="B61" s="163" t="s">
        <v>128</v>
      </c>
      <c r="C61" s="137">
        <f>SUM(D61:P61)</f>
        <v>126.12499999999999</v>
      </c>
      <c r="D61" s="137">
        <v>116.688</v>
      </c>
      <c r="E61" s="145">
        <v>2.142</v>
      </c>
      <c r="F61" s="137"/>
      <c r="G61" s="137"/>
      <c r="H61" s="145">
        <v>3.755</v>
      </c>
      <c r="I61" s="137"/>
      <c r="J61" s="137"/>
      <c r="K61" s="137"/>
      <c r="L61" s="145">
        <v>0.216</v>
      </c>
      <c r="M61" s="137">
        <v>3.324</v>
      </c>
      <c r="N61" s="137"/>
      <c r="O61" s="145"/>
      <c r="P61" s="137"/>
    </row>
    <row r="62" spans="1:16" ht="17.25" thickBot="1">
      <c r="A62" s="179" t="s">
        <v>129</v>
      </c>
      <c r="B62" s="180"/>
      <c r="C62" s="151">
        <f>SUM(C58,C59,C60,C61)</f>
        <v>376.57399999999996</v>
      </c>
      <c r="D62" s="151">
        <f aca="true" t="shared" si="5" ref="D62:P62">SUM(D58,D59,D60,D61)</f>
        <v>357.36699999999996</v>
      </c>
      <c r="E62" s="152">
        <f t="shared" si="5"/>
        <v>4.284</v>
      </c>
      <c r="F62" s="151">
        <f t="shared" si="5"/>
        <v>0</v>
      </c>
      <c r="G62" s="151">
        <f>SUM(G58,G59,G60,G61)</f>
        <v>0</v>
      </c>
      <c r="H62" s="152">
        <f>SUM(H58,H59,H60,H61)</f>
        <v>7.506</v>
      </c>
      <c r="I62" s="151">
        <f t="shared" si="5"/>
        <v>0</v>
      </c>
      <c r="J62" s="151">
        <f>SUM(J58,J59,J60,J61)</f>
        <v>0</v>
      </c>
      <c r="K62" s="157">
        <f>SUM(K58,K59,K60,K61)</f>
        <v>0</v>
      </c>
      <c r="L62" s="157">
        <f>SUM(L58,L59,L60,L61)</f>
        <v>0.661</v>
      </c>
      <c r="M62" s="151">
        <f t="shared" si="5"/>
        <v>6.756</v>
      </c>
      <c r="N62" s="151">
        <f t="shared" si="5"/>
        <v>0</v>
      </c>
      <c r="O62" s="152">
        <f t="shared" si="5"/>
        <v>0</v>
      </c>
      <c r="P62" s="151">
        <f t="shared" si="5"/>
        <v>0</v>
      </c>
    </row>
    <row r="63" spans="1:16" ht="66.75" thickBot="1">
      <c r="A63" s="164">
        <v>52</v>
      </c>
      <c r="B63" s="165" t="s">
        <v>130</v>
      </c>
      <c r="C63" s="166">
        <f>SUM(D63:P63)</f>
        <v>485.564</v>
      </c>
      <c r="D63" s="166">
        <v>411.567</v>
      </c>
      <c r="E63" s="167">
        <v>45.42</v>
      </c>
      <c r="F63" s="166"/>
      <c r="G63" s="166"/>
      <c r="H63" s="167">
        <v>6.77</v>
      </c>
      <c r="I63" s="166"/>
      <c r="J63" s="166">
        <v>0.73</v>
      </c>
      <c r="K63" s="166"/>
      <c r="L63" s="167">
        <v>0.641</v>
      </c>
      <c r="M63" s="166">
        <v>20.436</v>
      </c>
      <c r="N63" s="166"/>
      <c r="O63" s="167"/>
      <c r="P63" s="166"/>
    </row>
    <row r="64" spans="1:16" ht="33" customHeight="1" thickBot="1">
      <c r="A64" s="164">
        <v>53</v>
      </c>
      <c r="B64" s="165" t="s">
        <v>131</v>
      </c>
      <c r="C64" s="166">
        <f>SUM(D64:P64)</f>
        <v>1655.188</v>
      </c>
      <c r="D64" s="166">
        <v>1493.041</v>
      </c>
      <c r="E64" s="167">
        <v>21.948</v>
      </c>
      <c r="F64" s="166"/>
      <c r="G64" s="166"/>
      <c r="H64" s="167">
        <v>46.03</v>
      </c>
      <c r="I64" s="166"/>
      <c r="J64" s="166">
        <v>0.44</v>
      </c>
      <c r="K64" s="166">
        <v>2.042</v>
      </c>
      <c r="L64" s="167">
        <v>2.602</v>
      </c>
      <c r="M64" s="166">
        <v>89.085</v>
      </c>
      <c r="N64" s="166"/>
      <c r="O64" s="167"/>
      <c r="P64" s="166"/>
    </row>
    <row r="65" spans="1:16" ht="48" customHeight="1" thickBot="1">
      <c r="A65" s="164">
        <v>54</v>
      </c>
      <c r="B65" s="165" t="s">
        <v>132</v>
      </c>
      <c r="C65" s="166">
        <f>SUM(D65:P65)</f>
        <v>81.58800000000001</v>
      </c>
      <c r="D65" s="166"/>
      <c r="E65" s="167"/>
      <c r="F65" s="166"/>
      <c r="G65" s="166"/>
      <c r="H65" s="167"/>
      <c r="I65" s="166">
        <v>81.45</v>
      </c>
      <c r="J65" s="166"/>
      <c r="K65" s="166"/>
      <c r="L65" s="167"/>
      <c r="M65" s="166">
        <v>0.138</v>
      </c>
      <c r="N65" s="166"/>
      <c r="O65" s="167"/>
      <c r="P65" s="166"/>
    </row>
    <row r="66" spans="1:16" ht="19.5" customHeight="1" thickBot="1">
      <c r="A66" s="179" t="s">
        <v>133</v>
      </c>
      <c r="B66" s="180"/>
      <c r="C66" s="151">
        <f>SUM(C32,C54,C57,C62,C63,C64,C65)</f>
        <v>159183.46699999995</v>
      </c>
      <c r="D66" s="151">
        <f aca="true" t="shared" si="6" ref="D66:P66">SUM(D32,D54,D57,D62,D63,D64,D65)</f>
        <v>109963.668</v>
      </c>
      <c r="E66" s="152">
        <f t="shared" si="6"/>
        <v>445.94399999999996</v>
      </c>
      <c r="F66" s="151">
        <f t="shared" si="6"/>
        <v>31.278</v>
      </c>
      <c r="G66" s="151">
        <f>SUM(G32,G54,G57,G62,G63,G64,G65)</f>
        <v>13167.91</v>
      </c>
      <c r="H66" s="152">
        <f>SUM(H32,H54,H57,H62,H63,H64,H65)</f>
        <v>26853.007</v>
      </c>
      <c r="I66" s="151">
        <f t="shared" si="6"/>
        <v>97.19</v>
      </c>
      <c r="J66" s="151">
        <f>SUM(J32,J54,J57,J62,J63,J64,J65)</f>
        <v>4.317</v>
      </c>
      <c r="K66" s="152">
        <f>SUM(K32,K54,K57,K62,K63,K64,K65)</f>
        <v>2.042</v>
      </c>
      <c r="L66" s="151">
        <f>SUM(L32,L54,L57,L62,L63,L64,L65)</f>
        <v>217.254</v>
      </c>
      <c r="M66" s="151">
        <f>SUM(M32,M54,M57,M62,M63,M64,M65)</f>
        <v>2562.5209999999997</v>
      </c>
      <c r="N66" s="151">
        <f t="shared" si="6"/>
        <v>0</v>
      </c>
      <c r="O66" s="152">
        <f t="shared" si="6"/>
        <v>42</v>
      </c>
      <c r="P66" s="151">
        <f t="shared" si="6"/>
        <v>5796.335999999999</v>
      </c>
    </row>
    <row r="67" spans="1:16" ht="19.5" customHeight="1">
      <c r="A67" s="168"/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</row>
    <row r="68" spans="1:13" ht="19.5" customHeight="1">
      <c r="A68" s="168"/>
      <c r="B68" s="113"/>
      <c r="C68" s="171"/>
      <c r="D68" s="171"/>
      <c r="E68" s="171"/>
      <c r="F68" s="171"/>
      <c r="G68" s="171"/>
      <c r="H68" s="113" t="s">
        <v>134</v>
      </c>
      <c r="M68" s="113" t="s">
        <v>135</v>
      </c>
    </row>
    <row r="69" spans="1:13" ht="19.5" customHeight="1">
      <c r="A69" s="168"/>
      <c r="B69" s="113"/>
      <c r="C69" s="171"/>
      <c r="D69" s="171"/>
      <c r="E69" s="171"/>
      <c r="F69" s="171"/>
      <c r="G69" s="171"/>
      <c r="H69" s="113" t="s">
        <v>136</v>
      </c>
      <c r="M69" s="113" t="s">
        <v>137</v>
      </c>
    </row>
    <row r="70" spans="2:7" ht="16.5">
      <c r="B70" s="172" t="s">
        <v>138</v>
      </c>
      <c r="C70" s="171"/>
      <c r="D70" s="171"/>
      <c r="E70" s="171"/>
      <c r="F70" s="171"/>
      <c r="G70" s="171"/>
    </row>
    <row r="71" spans="8:16" ht="16.5">
      <c r="H71" s="173"/>
      <c r="I71" s="173"/>
      <c r="J71" s="173"/>
      <c r="K71" s="173"/>
      <c r="L71" s="173"/>
      <c r="M71" s="173"/>
      <c r="N71" s="173"/>
      <c r="O71" s="173"/>
      <c r="P71" s="173"/>
    </row>
    <row r="72" spans="8:16" ht="16.5">
      <c r="H72" s="173"/>
      <c r="I72" s="173"/>
      <c r="J72" s="173"/>
      <c r="K72" s="173"/>
      <c r="L72" s="173"/>
      <c r="M72" s="173"/>
      <c r="N72" s="173"/>
      <c r="O72" s="173"/>
      <c r="P72" s="173"/>
    </row>
    <row r="73" spans="8:16" ht="16.5">
      <c r="H73" s="173"/>
      <c r="I73" s="173"/>
      <c r="J73" s="173"/>
      <c r="K73" s="173"/>
      <c r="L73" s="173"/>
      <c r="M73" s="173"/>
      <c r="N73" s="173"/>
      <c r="O73" s="173"/>
      <c r="P73" s="173"/>
    </row>
    <row r="74" spans="8:16" ht="16.5">
      <c r="H74" s="173"/>
      <c r="I74" s="173"/>
      <c r="J74" s="173"/>
      <c r="K74" s="173"/>
      <c r="L74" s="173"/>
      <c r="M74" s="173"/>
      <c r="N74" s="173"/>
      <c r="O74" s="173"/>
      <c r="P74" s="173"/>
    </row>
    <row r="75" spans="8:16" ht="16.5">
      <c r="H75" s="173"/>
      <c r="I75" s="173"/>
      <c r="J75" s="173"/>
      <c r="K75" s="173"/>
      <c r="L75" s="173"/>
      <c r="M75" s="173"/>
      <c r="N75" s="173"/>
      <c r="O75" s="173"/>
      <c r="P75" s="173"/>
    </row>
    <row r="76" spans="8:16" ht="16.5">
      <c r="H76" s="173"/>
      <c r="I76" s="173"/>
      <c r="J76" s="173"/>
      <c r="K76" s="173"/>
      <c r="L76" s="173"/>
      <c r="M76" s="173"/>
      <c r="N76" s="173"/>
      <c r="O76" s="173"/>
      <c r="P76" s="173"/>
    </row>
    <row r="77" spans="8:16" ht="16.5">
      <c r="H77" s="173"/>
      <c r="I77" s="173"/>
      <c r="J77" s="173"/>
      <c r="K77" s="173"/>
      <c r="L77" s="173"/>
      <c r="M77" s="173"/>
      <c r="N77" s="173"/>
      <c r="O77" s="173"/>
      <c r="P77" s="173"/>
    </row>
    <row r="78" spans="8:16" ht="16.5">
      <c r="H78" s="173"/>
      <c r="I78" s="173"/>
      <c r="J78" s="173"/>
      <c r="K78" s="173"/>
      <c r="L78" s="173"/>
      <c r="M78" s="173"/>
      <c r="N78" s="173"/>
      <c r="O78" s="173"/>
      <c r="P78" s="173"/>
    </row>
    <row r="79" spans="8:16" ht="16.5">
      <c r="H79" s="173"/>
      <c r="I79" s="173"/>
      <c r="J79" s="173"/>
      <c r="K79" s="173"/>
      <c r="L79" s="173"/>
      <c r="M79" s="173"/>
      <c r="N79" s="173"/>
      <c r="O79" s="173"/>
      <c r="P79" s="173"/>
    </row>
    <row r="80" spans="8:16" ht="16.5">
      <c r="H80" s="173"/>
      <c r="I80" s="173"/>
      <c r="J80" s="173"/>
      <c r="K80" s="173"/>
      <c r="L80" s="173"/>
      <c r="M80" s="173"/>
      <c r="N80" s="173"/>
      <c r="O80" s="173"/>
      <c r="P80" s="173"/>
    </row>
    <row r="81" spans="8:16" ht="16.5">
      <c r="H81" s="173"/>
      <c r="I81" s="173"/>
      <c r="J81" s="173"/>
      <c r="K81" s="173"/>
      <c r="L81" s="173"/>
      <c r="M81" s="173"/>
      <c r="N81" s="173"/>
      <c r="O81" s="173"/>
      <c r="P81" s="173"/>
    </row>
    <row r="82" spans="8:16" ht="16.5">
      <c r="H82" s="173"/>
      <c r="I82" s="173"/>
      <c r="J82" s="173"/>
      <c r="K82" s="173"/>
      <c r="L82" s="173"/>
      <c r="M82" s="173"/>
      <c r="N82" s="173"/>
      <c r="O82" s="173"/>
      <c r="P82" s="173"/>
    </row>
    <row r="83" spans="8:16" ht="16.5">
      <c r="H83" s="173"/>
      <c r="I83" s="173"/>
      <c r="J83" s="173"/>
      <c r="K83" s="173"/>
      <c r="L83" s="173"/>
      <c r="M83" s="173"/>
      <c r="N83" s="173"/>
      <c r="O83" s="173"/>
      <c r="P83" s="173"/>
    </row>
    <row r="84" spans="8:16" ht="16.5">
      <c r="H84" s="173"/>
      <c r="I84" s="173"/>
      <c r="J84" s="173"/>
      <c r="K84" s="173"/>
      <c r="L84" s="173"/>
      <c r="M84" s="173"/>
      <c r="N84" s="173"/>
      <c r="O84" s="173"/>
      <c r="P84" s="173"/>
    </row>
    <row r="85" spans="8:16" ht="16.5">
      <c r="H85" s="173"/>
      <c r="I85" s="173"/>
      <c r="J85" s="173"/>
      <c r="K85" s="173"/>
      <c r="L85" s="173"/>
      <c r="M85" s="173"/>
      <c r="N85" s="173"/>
      <c r="O85" s="173"/>
      <c r="P85" s="173"/>
    </row>
    <row r="86" spans="8:16" ht="16.5">
      <c r="H86" s="173"/>
      <c r="I86" s="173"/>
      <c r="J86" s="173"/>
      <c r="K86" s="173"/>
      <c r="L86" s="173"/>
      <c r="M86" s="173"/>
      <c r="N86" s="173"/>
      <c r="O86" s="173"/>
      <c r="P86" s="173"/>
    </row>
    <row r="87" spans="8:16" ht="16.5">
      <c r="H87" s="173"/>
      <c r="I87" s="173"/>
      <c r="J87" s="173"/>
      <c r="K87" s="173"/>
      <c r="L87" s="173"/>
      <c r="M87" s="173"/>
      <c r="N87" s="173"/>
      <c r="O87" s="173"/>
      <c r="P87" s="173"/>
    </row>
    <row r="88" spans="8:16" ht="16.5">
      <c r="H88" s="173"/>
      <c r="I88" s="173"/>
      <c r="J88" s="173"/>
      <c r="K88" s="173"/>
      <c r="L88" s="173"/>
      <c r="M88" s="173"/>
      <c r="N88" s="173"/>
      <c r="O88" s="173"/>
      <c r="P88" s="173"/>
    </row>
    <row r="89" spans="8:16" ht="16.5">
      <c r="H89" s="173"/>
      <c r="I89" s="173"/>
      <c r="J89" s="173"/>
      <c r="K89" s="173"/>
      <c r="L89" s="173"/>
      <c r="M89" s="173"/>
      <c r="N89" s="173"/>
      <c r="O89" s="173"/>
      <c r="P89" s="173"/>
    </row>
    <row r="90" spans="8:16" ht="16.5">
      <c r="H90" s="173"/>
      <c r="I90" s="173"/>
      <c r="J90" s="173"/>
      <c r="K90" s="173"/>
      <c r="L90" s="173"/>
      <c r="M90" s="173"/>
      <c r="N90" s="173"/>
      <c r="O90" s="173"/>
      <c r="P90" s="173"/>
    </row>
  </sheetData>
  <mergeCells count="6">
    <mergeCell ref="A62:B62"/>
    <mergeCell ref="A66:B66"/>
    <mergeCell ref="B1:P1"/>
    <mergeCell ref="A32:B32"/>
    <mergeCell ref="A54:B54"/>
    <mergeCell ref="A57:B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A1">
      <selection activeCell="F12" sqref="F12"/>
    </sheetView>
  </sheetViews>
  <sheetFormatPr defaultColWidth="9.00390625" defaultRowHeight="12.75"/>
  <cols>
    <col min="1" max="1" width="8.625" style="191" customWidth="1"/>
    <col min="2" max="2" width="11.75390625" style="191" customWidth="1"/>
    <col min="3" max="4" width="11.375" style="191" customWidth="1"/>
    <col min="5" max="5" width="12.125" style="191" customWidth="1"/>
    <col min="6" max="6" width="13.75390625" style="191" customWidth="1"/>
    <col min="7" max="7" width="13.375" style="191" customWidth="1"/>
    <col min="8" max="8" width="17.25390625" style="0" customWidth="1"/>
    <col min="9" max="9" width="11.625" style="191" customWidth="1"/>
    <col min="10" max="10" width="12.875" style="191" customWidth="1"/>
    <col min="11" max="11" width="12.75390625" style="0" customWidth="1"/>
    <col min="12" max="12" width="14.625" style="0" customWidth="1"/>
    <col min="13" max="13" width="12.625" style="0" customWidth="1"/>
    <col min="14" max="14" width="12.625" style="191" customWidth="1"/>
    <col min="15" max="15" width="13.125" style="0" customWidth="1"/>
    <col min="16" max="17" width="11.25390625" style="0" customWidth="1"/>
    <col min="18" max="18" width="15.375" style="0" customWidth="1"/>
    <col min="19" max="19" width="15.25390625" style="0" customWidth="1"/>
    <col min="20" max="20" width="42.625" style="191" customWidth="1"/>
    <col min="21" max="21" width="13.625" style="0" hidden="1" customWidth="1"/>
    <col min="22" max="22" width="19.125" style="0" hidden="1" customWidth="1"/>
    <col min="23" max="23" width="4.00390625" style="185" hidden="1" customWidth="1"/>
  </cols>
  <sheetData>
    <row r="1" spans="1:22" ht="15.75">
      <c r="A1" s="184" t="s">
        <v>140</v>
      </c>
      <c r="B1" s="184"/>
      <c r="C1" s="56"/>
      <c r="D1" s="56"/>
      <c r="E1" s="56"/>
      <c r="F1" s="56"/>
      <c r="G1" s="56"/>
      <c r="H1" s="6"/>
      <c r="I1" s="56"/>
      <c r="J1" s="56"/>
      <c r="K1" s="6"/>
      <c r="L1" s="6"/>
      <c r="M1" s="6"/>
      <c r="N1" s="56"/>
      <c r="O1" s="6"/>
      <c r="P1" s="6"/>
      <c r="Q1" s="6"/>
      <c r="R1" s="6"/>
      <c r="S1" s="6"/>
      <c r="T1" s="56"/>
      <c r="U1" s="6"/>
      <c r="V1" s="6"/>
    </row>
    <row r="2" spans="1:22" ht="12.75" customHeight="1">
      <c r="A2" s="186"/>
      <c r="B2" s="186"/>
      <c r="C2" s="56"/>
      <c r="D2" s="56"/>
      <c r="E2" s="56"/>
      <c r="F2" s="56"/>
      <c r="G2" s="56"/>
      <c r="H2" s="6"/>
      <c r="I2" s="56"/>
      <c r="J2" s="56"/>
      <c r="K2" s="6"/>
      <c r="L2" s="6"/>
      <c r="M2" s="6"/>
      <c r="N2" s="56"/>
      <c r="O2" s="6"/>
      <c r="P2" s="6"/>
      <c r="Q2" s="6"/>
      <c r="R2" s="6"/>
      <c r="S2" s="6"/>
      <c r="T2" s="56"/>
      <c r="U2" s="6"/>
      <c r="V2" s="6"/>
    </row>
    <row r="3" spans="1:23" ht="18.75" customHeight="1">
      <c r="A3" s="187" t="s">
        <v>141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</row>
    <row r="4" spans="1:23" ht="18.75" customHeight="1">
      <c r="A4" s="187" t="s">
        <v>142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9"/>
      <c r="U4" s="190"/>
      <c r="V4" s="190"/>
      <c r="W4" s="190"/>
    </row>
    <row r="5" spans="1:23" ht="19.5" customHeight="1">
      <c r="A5"/>
      <c r="B5"/>
      <c r="C5"/>
      <c r="D5"/>
      <c r="E5"/>
      <c r="F5"/>
      <c r="G5"/>
      <c r="I5"/>
      <c r="J5"/>
      <c r="N5"/>
      <c r="T5"/>
      <c r="W5"/>
    </row>
    <row r="6" ht="15" customHeight="1" thickBot="1"/>
    <row r="7" spans="1:23" ht="19.5" customHeight="1">
      <c r="A7" s="192" t="s">
        <v>1</v>
      </c>
      <c r="B7" s="193" t="s">
        <v>143</v>
      </c>
      <c r="C7" s="194" t="s">
        <v>144</v>
      </c>
      <c r="D7" s="195" t="s">
        <v>145</v>
      </c>
      <c r="E7" s="194" t="s">
        <v>146</v>
      </c>
      <c r="F7" s="194" t="s">
        <v>147</v>
      </c>
      <c r="G7" s="194" t="s">
        <v>148</v>
      </c>
      <c r="H7" s="196" t="s">
        <v>149</v>
      </c>
      <c r="I7" s="197" t="s">
        <v>150</v>
      </c>
      <c r="J7" s="198"/>
      <c r="K7" s="199"/>
      <c r="L7" s="196" t="s">
        <v>151</v>
      </c>
      <c r="M7" s="199"/>
      <c r="N7" s="199"/>
      <c r="O7" s="199"/>
      <c r="P7" s="199"/>
      <c r="Q7" s="196" t="s">
        <v>152</v>
      </c>
      <c r="R7" s="196" t="s">
        <v>153</v>
      </c>
      <c r="S7" s="200" t="s">
        <v>154</v>
      </c>
      <c r="W7"/>
    </row>
    <row r="8" spans="1:23" ht="30" customHeight="1">
      <c r="A8" s="201"/>
      <c r="B8" s="202"/>
      <c r="C8" s="203"/>
      <c r="D8" s="204"/>
      <c r="E8" s="203"/>
      <c r="F8" s="203"/>
      <c r="G8" s="203"/>
      <c r="H8" s="205"/>
      <c r="I8" s="206"/>
      <c r="J8" s="203" t="s">
        <v>155</v>
      </c>
      <c r="K8" s="203" t="s">
        <v>156</v>
      </c>
      <c r="L8" s="205"/>
      <c r="M8" s="203" t="s">
        <v>157</v>
      </c>
      <c r="N8" s="203" t="s">
        <v>158</v>
      </c>
      <c r="O8" s="203" t="s">
        <v>159</v>
      </c>
      <c r="P8" s="203" t="s">
        <v>160</v>
      </c>
      <c r="Q8" s="207"/>
      <c r="R8" s="205"/>
      <c r="S8" s="208"/>
      <c r="W8"/>
    </row>
    <row r="9" spans="1:23" ht="66" customHeight="1">
      <c r="A9" s="209"/>
      <c r="B9" s="210"/>
      <c r="C9" s="203"/>
      <c r="D9" s="204"/>
      <c r="E9" s="203"/>
      <c r="F9" s="203"/>
      <c r="G9" s="203"/>
      <c r="H9" s="205"/>
      <c r="I9" s="206"/>
      <c r="J9" s="203"/>
      <c r="K9" s="203"/>
      <c r="L9" s="205"/>
      <c r="M9" s="203"/>
      <c r="N9" s="203"/>
      <c r="O9" s="203"/>
      <c r="P9" s="203"/>
      <c r="Q9" s="207"/>
      <c r="R9" s="205"/>
      <c r="S9" s="208"/>
      <c r="W9"/>
    </row>
    <row r="10" spans="1:23" ht="69" customHeight="1">
      <c r="A10" s="211"/>
      <c r="B10" s="212"/>
      <c r="C10" s="213"/>
      <c r="D10" s="214"/>
      <c r="E10" s="213"/>
      <c r="F10" s="213"/>
      <c r="G10" s="213"/>
      <c r="H10" s="215"/>
      <c r="I10" s="216"/>
      <c r="J10" s="213"/>
      <c r="K10" s="213"/>
      <c r="L10" s="215"/>
      <c r="M10" s="213"/>
      <c r="N10" s="213"/>
      <c r="O10" s="213"/>
      <c r="P10" s="213"/>
      <c r="Q10" s="217"/>
      <c r="R10" s="215"/>
      <c r="S10" s="218"/>
      <c r="W10"/>
    </row>
    <row r="11" spans="1:20" s="223" customFormat="1" ht="42" customHeight="1">
      <c r="A11" s="219" t="s">
        <v>161</v>
      </c>
      <c r="B11" s="220">
        <f>SUM(C11:S11)</f>
        <v>23646.63</v>
      </c>
      <c r="C11" s="221">
        <v>525.85</v>
      </c>
      <c r="D11" s="221">
        <v>680.8</v>
      </c>
      <c r="E11" s="221">
        <v>3768.34</v>
      </c>
      <c r="F11" s="221">
        <v>732.52</v>
      </c>
      <c r="G11" s="221">
        <v>162.5</v>
      </c>
      <c r="H11" s="221">
        <v>658.8</v>
      </c>
      <c r="I11" s="221">
        <v>1317.6</v>
      </c>
      <c r="J11" s="221">
        <v>6961.32</v>
      </c>
      <c r="K11" s="221"/>
      <c r="L11" s="221"/>
      <c r="M11" s="221">
        <v>3568.5</v>
      </c>
      <c r="N11" s="221">
        <v>1976.4</v>
      </c>
      <c r="O11" s="221">
        <v>1976.4</v>
      </c>
      <c r="P11" s="221"/>
      <c r="Q11" s="221"/>
      <c r="R11" s="221">
        <v>658.8</v>
      </c>
      <c r="S11" s="222">
        <v>658.8</v>
      </c>
      <c r="T11" s="191"/>
    </row>
    <row r="12" spans="1:20" s="223" customFormat="1" ht="19.5" customHeight="1">
      <c r="A12" s="224">
        <v>16</v>
      </c>
      <c r="B12" s="220">
        <f aca="true" t="shared" si="0" ref="B12:B34">SUM(C12:S12)</f>
        <v>49852.47</v>
      </c>
      <c r="C12" s="221">
        <v>1051.71</v>
      </c>
      <c r="D12" s="221">
        <v>680.8</v>
      </c>
      <c r="E12" s="221">
        <v>7536.67</v>
      </c>
      <c r="F12" s="221">
        <v>1090.43</v>
      </c>
      <c r="G12" s="221">
        <v>162.5</v>
      </c>
      <c r="H12" s="221">
        <v>549</v>
      </c>
      <c r="I12" s="221"/>
      <c r="J12" s="221">
        <v>6961.32</v>
      </c>
      <c r="K12" s="221"/>
      <c r="L12" s="221">
        <v>16470</v>
      </c>
      <c r="M12" s="221">
        <v>6039</v>
      </c>
      <c r="N12" s="221">
        <v>5929.2</v>
      </c>
      <c r="O12" s="221">
        <v>1756.8</v>
      </c>
      <c r="P12" s="221"/>
      <c r="Q12" s="221"/>
      <c r="R12" s="221">
        <v>966.24</v>
      </c>
      <c r="S12" s="222">
        <v>658.8</v>
      </c>
      <c r="T12" s="191"/>
    </row>
    <row r="13" spans="1:20" s="223" customFormat="1" ht="19.5" customHeight="1">
      <c r="A13" s="224">
        <v>17</v>
      </c>
      <c r="B13" s="220">
        <f t="shared" si="0"/>
        <v>42881.23</v>
      </c>
      <c r="C13" s="221"/>
      <c r="D13" s="221"/>
      <c r="E13" s="221">
        <v>3768.34</v>
      </c>
      <c r="F13" s="221">
        <v>971.67</v>
      </c>
      <c r="G13" s="221">
        <v>162.5</v>
      </c>
      <c r="H13" s="221">
        <v>933.3</v>
      </c>
      <c r="I13" s="221"/>
      <c r="J13" s="221">
        <v>6961.32</v>
      </c>
      <c r="K13" s="221">
        <v>7289.62</v>
      </c>
      <c r="L13" s="221">
        <v>16470</v>
      </c>
      <c r="M13" s="221">
        <v>2964.6</v>
      </c>
      <c r="N13" s="221"/>
      <c r="O13" s="221">
        <v>1976.4</v>
      </c>
      <c r="P13" s="221"/>
      <c r="Q13" s="221"/>
      <c r="R13" s="221">
        <v>724.68</v>
      </c>
      <c r="S13" s="222">
        <v>658.8</v>
      </c>
      <c r="T13" s="191"/>
    </row>
    <row r="14" spans="1:20" s="223" customFormat="1" ht="19.5" customHeight="1">
      <c r="A14" s="225">
        <v>21</v>
      </c>
      <c r="B14" s="220">
        <f t="shared" si="0"/>
        <v>24216.099999999995</v>
      </c>
      <c r="C14" s="221">
        <v>944.8</v>
      </c>
      <c r="D14" s="221">
        <v>1317.6</v>
      </c>
      <c r="E14" s="221">
        <v>7536.67</v>
      </c>
      <c r="F14" s="221">
        <v>1407.93</v>
      </c>
      <c r="G14" s="221">
        <v>162.5</v>
      </c>
      <c r="H14" s="221">
        <v>395.28</v>
      </c>
      <c r="I14" s="221"/>
      <c r="J14" s="221">
        <v>6961.32</v>
      </c>
      <c r="K14" s="221"/>
      <c r="L14" s="221"/>
      <c r="M14" s="221">
        <v>2591.28</v>
      </c>
      <c r="N14" s="221"/>
      <c r="O14" s="221">
        <v>1482.3</v>
      </c>
      <c r="P14" s="221"/>
      <c r="Q14" s="221"/>
      <c r="R14" s="221">
        <v>757.62</v>
      </c>
      <c r="S14" s="222">
        <v>658.8</v>
      </c>
      <c r="T14" s="191"/>
    </row>
    <row r="15" spans="1:20" s="223" customFormat="1" ht="24.75" customHeight="1">
      <c r="A15" s="225">
        <v>22</v>
      </c>
      <c r="B15" s="220">
        <f t="shared" si="0"/>
        <v>18385.14</v>
      </c>
      <c r="C15" s="221">
        <v>843.19</v>
      </c>
      <c r="D15" s="221">
        <v>680.8</v>
      </c>
      <c r="E15" s="221">
        <v>7536.67</v>
      </c>
      <c r="F15" s="221">
        <v>1212.46</v>
      </c>
      <c r="G15" s="221">
        <v>162.5</v>
      </c>
      <c r="H15" s="221"/>
      <c r="I15" s="221"/>
      <c r="J15" s="221">
        <v>6961.32</v>
      </c>
      <c r="K15" s="221"/>
      <c r="L15" s="221"/>
      <c r="M15" s="221"/>
      <c r="N15" s="221"/>
      <c r="O15" s="221"/>
      <c r="P15" s="221"/>
      <c r="Q15" s="221"/>
      <c r="R15" s="221">
        <v>329.4</v>
      </c>
      <c r="S15" s="222">
        <v>658.8</v>
      </c>
      <c r="T15" s="191"/>
    </row>
    <row r="16" spans="1:20" s="223" customFormat="1" ht="32.25" customHeight="1">
      <c r="A16" s="225">
        <v>45</v>
      </c>
      <c r="B16" s="220">
        <f t="shared" si="0"/>
        <v>42435.94</v>
      </c>
      <c r="C16" s="221">
        <v>816.66</v>
      </c>
      <c r="D16" s="221">
        <v>898.74</v>
      </c>
      <c r="E16" s="221">
        <v>3768.34</v>
      </c>
      <c r="F16" s="221">
        <v>127.48</v>
      </c>
      <c r="G16" s="221">
        <v>162.5</v>
      </c>
      <c r="H16" s="221">
        <v>329.4</v>
      </c>
      <c r="I16" s="226"/>
      <c r="J16" s="221">
        <v>6961.32</v>
      </c>
      <c r="K16" s="221"/>
      <c r="L16" s="221">
        <v>16470</v>
      </c>
      <c r="M16" s="221">
        <v>219.6</v>
      </c>
      <c r="N16" s="221">
        <v>1976.4</v>
      </c>
      <c r="O16" s="221">
        <v>1098</v>
      </c>
      <c r="P16" s="221">
        <v>1098</v>
      </c>
      <c r="Q16" s="221">
        <v>7686</v>
      </c>
      <c r="R16" s="221">
        <v>384.3</v>
      </c>
      <c r="S16" s="222">
        <v>439.2</v>
      </c>
      <c r="T16" s="191"/>
    </row>
    <row r="17" spans="1:20" s="223" customFormat="1" ht="19.5" customHeight="1">
      <c r="A17" s="225">
        <v>86</v>
      </c>
      <c r="B17" s="220">
        <f t="shared" si="0"/>
        <v>43285.21000000001</v>
      </c>
      <c r="C17" s="221">
        <v>1018.45</v>
      </c>
      <c r="D17" s="221">
        <v>1317.6</v>
      </c>
      <c r="E17" s="221">
        <v>7536.67</v>
      </c>
      <c r="F17" s="221">
        <v>1144.47</v>
      </c>
      <c r="G17" s="221">
        <v>162.5</v>
      </c>
      <c r="H17" s="221">
        <v>549</v>
      </c>
      <c r="I17" s="221"/>
      <c r="J17" s="221">
        <v>6961.32</v>
      </c>
      <c r="K17" s="221"/>
      <c r="L17" s="221">
        <v>16470</v>
      </c>
      <c r="M17" s="221">
        <v>4392</v>
      </c>
      <c r="N17" s="221"/>
      <c r="O17" s="221">
        <v>2196</v>
      </c>
      <c r="P17" s="221"/>
      <c r="Q17" s="221"/>
      <c r="R17" s="221">
        <v>878.4</v>
      </c>
      <c r="S17" s="222">
        <v>658.8</v>
      </c>
      <c r="T17" s="191"/>
    </row>
    <row r="18" spans="1:20" s="223" customFormat="1" ht="19.5" customHeight="1">
      <c r="A18" s="225">
        <v>90</v>
      </c>
      <c r="B18" s="220">
        <f t="shared" si="0"/>
        <v>45004.979999999996</v>
      </c>
      <c r="C18" s="221">
        <v>843.58</v>
      </c>
      <c r="D18" s="221">
        <v>680.8</v>
      </c>
      <c r="E18" s="221">
        <v>7536.67</v>
      </c>
      <c r="F18" s="221">
        <v>1117.57</v>
      </c>
      <c r="G18" s="221">
        <v>162.5</v>
      </c>
      <c r="H18" s="221">
        <v>603.9</v>
      </c>
      <c r="I18" s="221"/>
      <c r="J18" s="221">
        <v>6961.32</v>
      </c>
      <c r="K18" s="221"/>
      <c r="L18" s="221">
        <v>16470</v>
      </c>
      <c r="M18" s="221">
        <v>494.1</v>
      </c>
      <c r="N18" s="221">
        <v>5929.2</v>
      </c>
      <c r="O18" s="221">
        <v>1976.4</v>
      </c>
      <c r="P18" s="221">
        <v>603.9</v>
      </c>
      <c r="Q18" s="221"/>
      <c r="R18" s="221">
        <v>966.24</v>
      </c>
      <c r="S18" s="222">
        <v>658.8</v>
      </c>
      <c r="T18" s="191"/>
    </row>
    <row r="19" spans="1:20" s="223" customFormat="1" ht="19.5" customHeight="1">
      <c r="A19" s="225">
        <v>94</v>
      </c>
      <c r="B19" s="220">
        <f t="shared" si="0"/>
        <v>39823.41</v>
      </c>
      <c r="C19" s="221">
        <v>525.86</v>
      </c>
      <c r="D19" s="221">
        <v>680.8</v>
      </c>
      <c r="E19" s="221">
        <v>7536.67</v>
      </c>
      <c r="F19" s="221">
        <v>568.86</v>
      </c>
      <c r="G19" s="221">
        <v>162.5</v>
      </c>
      <c r="H19" s="221">
        <v>768.6</v>
      </c>
      <c r="I19" s="221"/>
      <c r="J19" s="221">
        <v>6961.32</v>
      </c>
      <c r="K19" s="221"/>
      <c r="L19" s="221">
        <v>16470</v>
      </c>
      <c r="M19" s="221">
        <v>3623.4</v>
      </c>
      <c r="N19" s="221"/>
      <c r="O19" s="221">
        <v>1317.6</v>
      </c>
      <c r="P19" s="221"/>
      <c r="Q19" s="221"/>
      <c r="R19" s="221">
        <v>549</v>
      </c>
      <c r="S19" s="222">
        <v>658.8</v>
      </c>
      <c r="T19" s="191"/>
    </row>
    <row r="20" spans="1:23" ht="31.5" customHeight="1">
      <c r="A20" s="225">
        <v>116</v>
      </c>
      <c r="B20" s="220">
        <f t="shared" si="0"/>
        <v>24342.59</v>
      </c>
      <c r="C20" s="221">
        <v>576.45</v>
      </c>
      <c r="D20" s="221">
        <v>680.8</v>
      </c>
      <c r="E20" s="221">
        <v>7536.67</v>
      </c>
      <c r="F20" s="221">
        <v>892.57</v>
      </c>
      <c r="G20" s="221">
        <v>162.5</v>
      </c>
      <c r="H20" s="221">
        <v>494.1</v>
      </c>
      <c r="I20" s="221"/>
      <c r="J20" s="221">
        <v>3843</v>
      </c>
      <c r="K20" s="221"/>
      <c r="L20" s="221"/>
      <c r="M20" s="221">
        <v>1317.6</v>
      </c>
      <c r="N20" s="221">
        <v>5929.2</v>
      </c>
      <c r="O20" s="221">
        <v>1647</v>
      </c>
      <c r="P20" s="221"/>
      <c r="Q20" s="221"/>
      <c r="R20" s="221">
        <v>603.9</v>
      </c>
      <c r="S20" s="222">
        <v>658.8</v>
      </c>
      <c r="W20"/>
    </row>
    <row r="21" spans="1:20" s="223" customFormat="1" ht="30.75" customHeight="1">
      <c r="A21" s="225">
        <v>206</v>
      </c>
      <c r="B21" s="220">
        <f t="shared" si="0"/>
        <v>28171.449999999997</v>
      </c>
      <c r="C21" s="221">
        <v>627.05</v>
      </c>
      <c r="D21" s="221">
        <v>680.8</v>
      </c>
      <c r="E21" s="221">
        <v>7536.67</v>
      </c>
      <c r="F21" s="221">
        <v>1113.31</v>
      </c>
      <c r="G21" s="221">
        <v>162.5</v>
      </c>
      <c r="H21" s="221">
        <v>603.9</v>
      </c>
      <c r="I21" s="221"/>
      <c r="J21" s="221">
        <v>6961.32</v>
      </c>
      <c r="K21" s="221"/>
      <c r="L21" s="221"/>
      <c r="M21" s="221">
        <v>768.6</v>
      </c>
      <c r="N21" s="221">
        <v>5929.2</v>
      </c>
      <c r="O21" s="221">
        <v>2196</v>
      </c>
      <c r="P21" s="221">
        <v>439.2</v>
      </c>
      <c r="Q21" s="221"/>
      <c r="R21" s="221">
        <v>494.1</v>
      </c>
      <c r="S21" s="222">
        <v>658.8</v>
      </c>
      <c r="T21" s="191"/>
    </row>
    <row r="22" spans="1:23" ht="19.5" customHeight="1">
      <c r="A22" s="225">
        <v>267</v>
      </c>
      <c r="B22" s="220">
        <f t="shared" si="0"/>
        <v>44542.95</v>
      </c>
      <c r="C22" s="221">
        <v>1000.11</v>
      </c>
      <c r="D22" s="221">
        <v>1225.37</v>
      </c>
      <c r="E22" s="221">
        <v>7536.67</v>
      </c>
      <c r="F22" s="221">
        <v>964.6</v>
      </c>
      <c r="G22" s="221">
        <v>162.5</v>
      </c>
      <c r="H22" s="221">
        <v>549</v>
      </c>
      <c r="I22" s="221"/>
      <c r="J22" s="221">
        <v>3843</v>
      </c>
      <c r="K22" s="221"/>
      <c r="L22" s="221">
        <v>16470</v>
      </c>
      <c r="M22" s="221">
        <v>3074.4</v>
      </c>
      <c r="N22" s="221">
        <v>5929.2</v>
      </c>
      <c r="O22" s="221">
        <v>2745</v>
      </c>
      <c r="P22" s="221"/>
      <c r="Q22" s="221"/>
      <c r="R22" s="221">
        <v>603.9</v>
      </c>
      <c r="S22" s="222">
        <v>439.2</v>
      </c>
      <c r="W22"/>
    </row>
    <row r="23" spans="1:20" s="223" customFormat="1" ht="19.5" customHeight="1">
      <c r="A23" s="225">
        <v>269</v>
      </c>
      <c r="B23" s="220">
        <f t="shared" si="0"/>
        <v>40383.86000000001</v>
      </c>
      <c r="C23" s="221">
        <v>1246.73</v>
      </c>
      <c r="D23" s="221">
        <v>1497.85</v>
      </c>
      <c r="E23" s="221">
        <v>7536.67</v>
      </c>
      <c r="F23" s="221">
        <v>898.01</v>
      </c>
      <c r="G23" s="221">
        <v>162.5</v>
      </c>
      <c r="H23" s="221">
        <v>494.1</v>
      </c>
      <c r="I23" s="221"/>
      <c r="J23" s="221">
        <v>6961.32</v>
      </c>
      <c r="K23" s="221"/>
      <c r="L23" s="221">
        <v>16470</v>
      </c>
      <c r="M23" s="221"/>
      <c r="N23" s="221">
        <v>1976.4</v>
      </c>
      <c r="O23" s="221">
        <v>2196</v>
      </c>
      <c r="P23" s="221"/>
      <c r="Q23" s="221"/>
      <c r="R23" s="221">
        <v>285.48</v>
      </c>
      <c r="S23" s="222">
        <v>658.8</v>
      </c>
      <c r="T23" s="191"/>
    </row>
    <row r="24" spans="1:23" ht="19.5" customHeight="1">
      <c r="A24" s="225">
        <v>278</v>
      </c>
      <c r="B24" s="220">
        <f t="shared" si="0"/>
        <v>37322.93000000001</v>
      </c>
      <c r="C24" s="221">
        <v>775.28</v>
      </c>
      <c r="D24" s="221">
        <v>680.8</v>
      </c>
      <c r="E24" s="221">
        <v>7536.67</v>
      </c>
      <c r="F24" s="221">
        <v>1101.98</v>
      </c>
      <c r="G24" s="221">
        <v>162.5</v>
      </c>
      <c r="H24" s="221">
        <v>494.1</v>
      </c>
      <c r="I24" s="221"/>
      <c r="J24" s="221">
        <v>3843</v>
      </c>
      <c r="K24" s="221"/>
      <c r="L24" s="221">
        <v>16470</v>
      </c>
      <c r="M24" s="221">
        <v>274.5</v>
      </c>
      <c r="N24" s="221">
        <v>3952.8</v>
      </c>
      <c r="O24" s="221">
        <v>1098</v>
      </c>
      <c r="P24" s="221"/>
      <c r="Q24" s="221"/>
      <c r="R24" s="221">
        <v>274.5</v>
      </c>
      <c r="S24" s="222">
        <v>658.8</v>
      </c>
      <c r="W24"/>
    </row>
    <row r="25" spans="1:20" s="223" customFormat="1" ht="19.5" customHeight="1">
      <c r="A25" s="225">
        <v>317</v>
      </c>
      <c r="B25" s="220">
        <f t="shared" si="0"/>
        <v>42071.210000000014</v>
      </c>
      <c r="C25" s="221">
        <v>600.96</v>
      </c>
      <c r="D25" s="221">
        <v>680.8</v>
      </c>
      <c r="E25" s="221">
        <v>3768.34</v>
      </c>
      <c r="F25" s="221">
        <v>756.37</v>
      </c>
      <c r="G25" s="221">
        <v>162.5</v>
      </c>
      <c r="H25" s="221">
        <v>549</v>
      </c>
      <c r="I25" s="221"/>
      <c r="J25" s="221">
        <v>6961.32</v>
      </c>
      <c r="K25" s="221"/>
      <c r="L25" s="221">
        <v>16470</v>
      </c>
      <c r="M25" s="221">
        <v>5325.3</v>
      </c>
      <c r="N25" s="221">
        <v>3952.8</v>
      </c>
      <c r="O25" s="221">
        <v>1427.4</v>
      </c>
      <c r="P25" s="221"/>
      <c r="Q25" s="221"/>
      <c r="R25" s="221">
        <v>757.62</v>
      </c>
      <c r="S25" s="222">
        <v>658.8</v>
      </c>
      <c r="T25" s="191"/>
    </row>
    <row r="26" spans="1:20" s="223" customFormat="1" ht="19.5" customHeight="1">
      <c r="A26" s="225">
        <v>323</v>
      </c>
      <c r="B26" s="220">
        <f t="shared" si="0"/>
        <v>23192.629999999997</v>
      </c>
      <c r="C26" s="221">
        <v>981.08</v>
      </c>
      <c r="D26" s="221">
        <v>1317.6</v>
      </c>
      <c r="E26" s="221">
        <v>7536.67</v>
      </c>
      <c r="F26" s="221">
        <v>1402.26</v>
      </c>
      <c r="G26" s="221">
        <v>162.5</v>
      </c>
      <c r="H26" s="221">
        <v>658.8</v>
      </c>
      <c r="I26" s="221"/>
      <c r="J26" s="221">
        <v>6961.32</v>
      </c>
      <c r="K26" s="221"/>
      <c r="L26" s="221"/>
      <c r="M26" s="221">
        <v>768.6</v>
      </c>
      <c r="N26" s="221"/>
      <c r="O26" s="221">
        <v>1098</v>
      </c>
      <c r="P26" s="221"/>
      <c r="Q26" s="221"/>
      <c r="R26" s="221">
        <v>1647</v>
      </c>
      <c r="S26" s="222">
        <v>658.8</v>
      </c>
      <c r="T26" s="191"/>
    </row>
    <row r="27" spans="1:20" s="223" customFormat="1" ht="30" customHeight="1">
      <c r="A27" s="225">
        <v>334</v>
      </c>
      <c r="B27" s="220">
        <f t="shared" si="0"/>
        <v>41174.15</v>
      </c>
      <c r="C27" s="221">
        <v>1294.79</v>
      </c>
      <c r="D27" s="221">
        <v>1475.71</v>
      </c>
      <c r="E27" s="221">
        <v>7536.67</v>
      </c>
      <c r="F27" s="221">
        <v>849.86</v>
      </c>
      <c r="G27" s="221">
        <v>162.5</v>
      </c>
      <c r="H27" s="221">
        <v>549</v>
      </c>
      <c r="I27" s="221"/>
      <c r="J27" s="221">
        <v>6961.32</v>
      </c>
      <c r="K27" s="221"/>
      <c r="L27" s="221">
        <v>16470</v>
      </c>
      <c r="M27" s="221">
        <v>2360.7</v>
      </c>
      <c r="N27" s="221"/>
      <c r="O27" s="221">
        <v>1647</v>
      </c>
      <c r="P27" s="221"/>
      <c r="Q27" s="221"/>
      <c r="R27" s="221">
        <v>1207.8</v>
      </c>
      <c r="S27" s="222">
        <v>658.8</v>
      </c>
      <c r="T27" s="191"/>
    </row>
    <row r="28" spans="1:20" s="223" customFormat="1" ht="19.5" customHeight="1">
      <c r="A28" s="225">
        <v>348</v>
      </c>
      <c r="B28" s="220">
        <f t="shared" si="0"/>
        <v>44219.02000000001</v>
      </c>
      <c r="C28" s="221">
        <v>801.8</v>
      </c>
      <c r="D28" s="221">
        <v>1317.6</v>
      </c>
      <c r="E28" s="221">
        <v>7536.67</v>
      </c>
      <c r="F28" s="221">
        <v>977.33</v>
      </c>
      <c r="G28" s="221">
        <v>162.5</v>
      </c>
      <c r="H28" s="221">
        <v>1098</v>
      </c>
      <c r="I28" s="221"/>
      <c r="J28" s="221">
        <v>6961.32</v>
      </c>
      <c r="K28" s="221"/>
      <c r="L28" s="221">
        <v>16470</v>
      </c>
      <c r="M28" s="221">
        <v>2854.8</v>
      </c>
      <c r="N28" s="221">
        <v>1976.4</v>
      </c>
      <c r="O28" s="221">
        <v>1647</v>
      </c>
      <c r="P28" s="221"/>
      <c r="Q28" s="221"/>
      <c r="R28" s="221">
        <v>1756.8</v>
      </c>
      <c r="S28" s="222">
        <v>658.8</v>
      </c>
      <c r="T28" s="191"/>
    </row>
    <row r="29" spans="1:20" s="223" customFormat="1" ht="19.5" customHeight="1">
      <c r="A29" s="225">
        <v>350</v>
      </c>
      <c r="B29" s="220">
        <f t="shared" si="0"/>
        <v>46519.34</v>
      </c>
      <c r="C29" s="221">
        <v>525.85</v>
      </c>
      <c r="D29" s="221">
        <v>680.81</v>
      </c>
      <c r="E29" s="221">
        <v>7536.67</v>
      </c>
      <c r="F29" s="221">
        <v>896.39</v>
      </c>
      <c r="G29" s="221">
        <v>162.5</v>
      </c>
      <c r="H29" s="221">
        <v>658.8</v>
      </c>
      <c r="I29" s="221"/>
      <c r="J29" s="221">
        <v>6961.32</v>
      </c>
      <c r="K29" s="221"/>
      <c r="L29" s="221">
        <v>16470</v>
      </c>
      <c r="M29" s="221">
        <v>3294</v>
      </c>
      <c r="N29" s="221">
        <v>5929.2</v>
      </c>
      <c r="O29" s="221">
        <v>1647</v>
      </c>
      <c r="P29" s="221"/>
      <c r="Q29" s="221"/>
      <c r="R29" s="221">
        <v>1098</v>
      </c>
      <c r="S29" s="222">
        <v>658.8</v>
      </c>
      <c r="T29" s="191"/>
    </row>
    <row r="30" spans="1:23" ht="15.75" customHeight="1">
      <c r="A30" s="225">
        <v>379</v>
      </c>
      <c r="B30" s="220">
        <f t="shared" si="0"/>
        <v>2146.5600000000004</v>
      </c>
      <c r="C30" s="221">
        <v>329.4</v>
      </c>
      <c r="D30" s="221"/>
      <c r="E30" s="221">
        <v>1231.96</v>
      </c>
      <c r="F30" s="221">
        <v>585.2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W30"/>
    </row>
    <row r="31" spans="1:20" s="223" customFormat="1" ht="19.5" customHeight="1">
      <c r="A31" s="225">
        <v>393</v>
      </c>
      <c r="B31" s="220">
        <f t="shared" si="0"/>
        <v>26805.149999999998</v>
      </c>
      <c r="C31" s="221">
        <v>915.44</v>
      </c>
      <c r="D31" s="221">
        <v>680.81</v>
      </c>
      <c r="E31" s="221">
        <v>3768.34</v>
      </c>
      <c r="F31" s="221">
        <v>536.84</v>
      </c>
      <c r="G31" s="221">
        <v>162.5</v>
      </c>
      <c r="H31" s="221">
        <v>549</v>
      </c>
      <c r="I31" s="221"/>
      <c r="J31" s="221">
        <v>6961.32</v>
      </c>
      <c r="K31" s="221"/>
      <c r="L31" s="221"/>
      <c r="M31" s="221">
        <v>4062.6</v>
      </c>
      <c r="N31" s="221">
        <v>5929.2</v>
      </c>
      <c r="O31" s="221">
        <v>1647</v>
      </c>
      <c r="P31" s="221"/>
      <c r="Q31" s="221"/>
      <c r="R31" s="221">
        <v>933.3</v>
      </c>
      <c r="S31" s="222">
        <v>658.8</v>
      </c>
      <c r="T31" s="191"/>
    </row>
    <row r="32" spans="1:20" s="223" customFormat="1" ht="19.5" customHeight="1">
      <c r="A32" s="225">
        <v>400</v>
      </c>
      <c r="B32" s="220">
        <f t="shared" si="0"/>
        <v>43025.759999999995</v>
      </c>
      <c r="C32" s="221">
        <v>931.09</v>
      </c>
      <c r="D32" s="221">
        <v>680.81</v>
      </c>
      <c r="E32" s="221">
        <v>7536.67</v>
      </c>
      <c r="F32" s="221">
        <v>1169.97</v>
      </c>
      <c r="G32" s="221">
        <v>162.5</v>
      </c>
      <c r="H32" s="221">
        <v>658.8</v>
      </c>
      <c r="I32" s="221"/>
      <c r="J32" s="221">
        <v>6961.32</v>
      </c>
      <c r="K32" s="221"/>
      <c r="L32" s="221">
        <v>16470</v>
      </c>
      <c r="M32" s="221">
        <v>549</v>
      </c>
      <c r="N32" s="221">
        <v>5929.2</v>
      </c>
      <c r="O32" s="221">
        <v>1098</v>
      </c>
      <c r="P32" s="221"/>
      <c r="Q32" s="221"/>
      <c r="R32" s="221">
        <v>219.6</v>
      </c>
      <c r="S32" s="222">
        <v>658.8</v>
      </c>
      <c r="T32" s="191"/>
    </row>
    <row r="33" spans="1:20" s="223" customFormat="1" ht="19.5" customHeight="1">
      <c r="A33" s="225">
        <v>401</v>
      </c>
      <c r="B33" s="220">
        <f t="shared" si="0"/>
        <v>42208</v>
      </c>
      <c r="C33" s="221">
        <v>1106.12</v>
      </c>
      <c r="D33" s="221">
        <v>680.81</v>
      </c>
      <c r="E33" s="221">
        <v>7536.67</v>
      </c>
      <c r="F33" s="221">
        <v>1110.48</v>
      </c>
      <c r="G33" s="221">
        <v>162.5</v>
      </c>
      <c r="H33" s="221">
        <v>549</v>
      </c>
      <c r="I33" s="221"/>
      <c r="J33" s="221">
        <v>6961.32</v>
      </c>
      <c r="K33" s="221"/>
      <c r="L33" s="221">
        <v>16470</v>
      </c>
      <c r="M33" s="221">
        <v>549</v>
      </c>
      <c r="N33" s="221">
        <v>5929.2</v>
      </c>
      <c r="O33" s="221"/>
      <c r="P33" s="221"/>
      <c r="Q33" s="221"/>
      <c r="R33" s="221">
        <v>494.1</v>
      </c>
      <c r="S33" s="222">
        <v>658.8</v>
      </c>
      <c r="T33" s="191"/>
    </row>
    <row r="34" spans="1:23" s="223" customFormat="1" ht="19.5" customHeight="1" thickBot="1">
      <c r="A34" s="227">
        <v>402</v>
      </c>
      <c r="B34" s="228">
        <f t="shared" si="0"/>
        <v>26161.71</v>
      </c>
      <c r="C34" s="229">
        <v>1207.86</v>
      </c>
      <c r="D34" s="229">
        <v>680.81</v>
      </c>
      <c r="E34" s="229">
        <v>7536.67</v>
      </c>
      <c r="F34" s="229">
        <v>1048.15</v>
      </c>
      <c r="G34" s="229">
        <v>162.5</v>
      </c>
      <c r="H34" s="229">
        <v>549</v>
      </c>
      <c r="I34" s="229"/>
      <c r="J34" s="229">
        <v>6961.32</v>
      </c>
      <c r="K34" s="229"/>
      <c r="L34" s="229"/>
      <c r="M34" s="229"/>
      <c r="N34" s="229">
        <v>5929.2</v>
      </c>
      <c r="O34" s="229">
        <v>1098</v>
      </c>
      <c r="P34" s="229"/>
      <c r="Q34" s="229"/>
      <c r="R34" s="229">
        <v>329.4</v>
      </c>
      <c r="S34" s="230">
        <v>658.8</v>
      </c>
      <c r="T34" s="191"/>
      <c r="W34"/>
    </row>
    <row r="35" spans="1:23" ht="19.5" customHeight="1" thickBot="1">
      <c r="A35" s="231" t="s">
        <v>26</v>
      </c>
      <c r="B35" s="232">
        <f aca="true" t="shared" si="1" ref="B35:J35">SUM(B11:B34)</f>
        <v>841818.42</v>
      </c>
      <c r="C35" s="233">
        <f t="shared" si="1"/>
        <v>19490.109999999997</v>
      </c>
      <c r="D35" s="234">
        <f t="shared" si="1"/>
        <v>19899.320000000003</v>
      </c>
      <c r="E35" s="234">
        <f t="shared" si="1"/>
        <v>155733.72000000003</v>
      </c>
      <c r="F35" s="234">
        <f t="shared" si="1"/>
        <v>22676.710000000003</v>
      </c>
      <c r="G35" s="234">
        <f t="shared" si="1"/>
        <v>3737.5</v>
      </c>
      <c r="H35" s="234">
        <f t="shared" si="1"/>
        <v>13241.88</v>
      </c>
      <c r="I35" s="234">
        <f t="shared" si="1"/>
        <v>1317.6</v>
      </c>
      <c r="J35" s="234">
        <f t="shared" si="1"/>
        <v>150755.40000000008</v>
      </c>
      <c r="K35" s="235">
        <f aca="true" t="shared" si="2" ref="K35:S35">SUM(K11:K34)</f>
        <v>7289.62</v>
      </c>
      <c r="L35" s="235">
        <f t="shared" si="2"/>
        <v>247050</v>
      </c>
      <c r="M35" s="235">
        <f t="shared" si="2"/>
        <v>49091.58</v>
      </c>
      <c r="N35" s="235">
        <f t="shared" si="2"/>
        <v>75103.2</v>
      </c>
      <c r="O35" s="235">
        <f t="shared" si="2"/>
        <v>34971.3</v>
      </c>
      <c r="P35" s="235">
        <f t="shared" si="2"/>
        <v>2141.1</v>
      </c>
      <c r="Q35" s="235">
        <f t="shared" si="2"/>
        <v>7686</v>
      </c>
      <c r="R35" s="235">
        <f t="shared" si="2"/>
        <v>16920.18</v>
      </c>
      <c r="S35" s="236">
        <f t="shared" si="2"/>
        <v>14713.199999999993</v>
      </c>
      <c r="W35"/>
    </row>
    <row r="36" spans="1:23" ht="19.5" customHeight="1">
      <c r="A36" s="237"/>
      <c r="B36" s="238"/>
      <c r="C36" s="239"/>
      <c r="D36" s="239"/>
      <c r="E36" s="239"/>
      <c r="F36" s="239"/>
      <c r="G36" s="239"/>
      <c r="H36" s="239"/>
      <c r="I36" s="239"/>
      <c r="J36" s="240"/>
      <c r="K36" s="239"/>
      <c r="L36" s="239"/>
      <c r="M36" s="239"/>
      <c r="N36" s="239"/>
      <c r="O36" s="239"/>
      <c r="P36" s="239"/>
      <c r="Q36" s="239"/>
      <c r="R36" s="239"/>
      <c r="S36" s="239"/>
      <c r="W36"/>
    </row>
    <row r="37" spans="3:23" ht="24" customHeight="1">
      <c r="C37" s="241"/>
      <c r="D37" s="241"/>
      <c r="E37" s="242"/>
      <c r="F37" s="242"/>
      <c r="G37" s="242"/>
      <c r="H37" s="243" t="s">
        <v>162</v>
      </c>
      <c r="I37" s="241"/>
      <c r="J37" s="241"/>
      <c r="K37" s="241"/>
      <c r="L37" s="241"/>
      <c r="M37" s="241"/>
      <c r="N37" s="241" t="s">
        <v>163</v>
      </c>
      <c r="O37" s="191"/>
      <c r="P37" s="191"/>
      <c r="Q37" s="242"/>
      <c r="R37" s="242"/>
      <c r="S37" s="242"/>
      <c r="T37" s="242"/>
      <c r="W37"/>
    </row>
    <row r="38" spans="3:23" ht="33" customHeight="1">
      <c r="C38" s="244"/>
      <c r="D38" s="244"/>
      <c r="E38" s="245"/>
      <c r="F38" s="245"/>
      <c r="G38" s="245"/>
      <c r="H38" s="243"/>
      <c r="I38" s="241"/>
      <c r="J38" s="241"/>
      <c r="K38" s="241"/>
      <c r="L38" s="241"/>
      <c r="M38" s="241"/>
      <c r="N38" s="241"/>
      <c r="O38" s="191"/>
      <c r="P38" s="191"/>
      <c r="Q38" s="245"/>
      <c r="R38" s="245"/>
      <c r="S38" s="245"/>
      <c r="W38"/>
    </row>
    <row r="39" spans="8:23" ht="14.25">
      <c r="H39" s="246" t="s">
        <v>164</v>
      </c>
      <c r="I39" s="246"/>
      <c r="J39" s="246"/>
      <c r="K39" s="246"/>
      <c r="L39" s="241"/>
      <c r="M39" s="241"/>
      <c r="N39" s="245" t="s">
        <v>165</v>
      </c>
      <c r="O39" s="191"/>
      <c r="P39" s="191"/>
      <c r="Q39" s="191"/>
      <c r="R39" s="191"/>
      <c r="S39" s="191"/>
      <c r="W39"/>
    </row>
    <row r="40" spans="8:23" ht="15">
      <c r="H40" s="191"/>
      <c r="K40" s="191"/>
      <c r="L40" s="186"/>
      <c r="M40" s="186"/>
      <c r="N40" s="186"/>
      <c r="O40" s="186"/>
      <c r="P40" s="191"/>
      <c r="Q40" s="191"/>
      <c r="R40" s="191"/>
      <c r="S40" s="191"/>
      <c r="W40"/>
    </row>
    <row r="41" spans="20:23" ht="12.75">
      <c r="T41" s="247"/>
      <c r="W41"/>
    </row>
    <row r="42" spans="20:23" ht="12.75">
      <c r="T42" s="247"/>
      <c r="W42"/>
    </row>
    <row r="43" spans="20:23" ht="12.75">
      <c r="T43" s="247"/>
      <c r="W43"/>
    </row>
    <row r="44" spans="20:23" ht="12.75">
      <c r="T44" s="247"/>
      <c r="W44"/>
    </row>
    <row r="45" spans="20:23" ht="12.75">
      <c r="T45" s="247"/>
      <c r="W45"/>
    </row>
    <row r="46" spans="20:23" ht="12.75">
      <c r="T46" s="247"/>
      <c r="W46"/>
    </row>
    <row r="47" spans="20:23" ht="12.75">
      <c r="T47" s="247"/>
      <c r="W47"/>
    </row>
    <row r="48" spans="20:23" ht="12.75">
      <c r="T48" s="247"/>
      <c r="W48"/>
    </row>
    <row r="49" spans="20:23" ht="12.75">
      <c r="T49" s="247"/>
      <c r="W49"/>
    </row>
    <row r="50" spans="20:23" ht="12.75">
      <c r="T50" s="247"/>
      <c r="W50"/>
    </row>
    <row r="51" spans="20:23" ht="12.75">
      <c r="T51" s="247"/>
      <c r="W51"/>
    </row>
    <row r="52" spans="21:23" ht="12.75">
      <c r="U52" s="185"/>
      <c r="W52"/>
    </row>
    <row r="53" spans="21:23" ht="12.75">
      <c r="U53" s="185"/>
      <c r="W53"/>
    </row>
    <row r="54" spans="21:23" ht="12.75">
      <c r="U54" s="185"/>
      <c r="W54"/>
    </row>
    <row r="55" spans="21:23" ht="12.75">
      <c r="U55" s="185"/>
      <c r="W55"/>
    </row>
    <row r="56" spans="21:23" ht="12.75">
      <c r="U56" s="185"/>
      <c r="W56"/>
    </row>
    <row r="57" spans="21:23" ht="12.75">
      <c r="U57" s="185"/>
      <c r="W57"/>
    </row>
    <row r="58" spans="21:23" ht="12.75">
      <c r="U58" s="185"/>
      <c r="W58"/>
    </row>
    <row r="59" spans="21:23" ht="12.75">
      <c r="U59" s="185"/>
      <c r="W59"/>
    </row>
    <row r="60" spans="21:23" ht="12.75">
      <c r="U60" s="185"/>
      <c r="W60"/>
    </row>
    <row r="61" spans="21:23" ht="12.75">
      <c r="U61" s="185"/>
      <c r="W61"/>
    </row>
    <row r="62" spans="21:23" ht="12.75">
      <c r="U62" s="185"/>
      <c r="W62"/>
    </row>
    <row r="63" spans="21:23" ht="12.75">
      <c r="U63" s="185"/>
      <c r="W63"/>
    </row>
    <row r="64" spans="21:23" ht="12.75">
      <c r="U64" s="185"/>
      <c r="W64"/>
    </row>
    <row r="65" spans="21:23" ht="12.75">
      <c r="U65" s="185"/>
      <c r="W65"/>
    </row>
    <row r="66" spans="21:23" ht="12.75">
      <c r="U66" s="185"/>
      <c r="W66"/>
    </row>
    <row r="67" spans="21:23" ht="12.75">
      <c r="U67" s="185"/>
      <c r="W67"/>
    </row>
    <row r="68" spans="21:23" ht="12.75">
      <c r="U68" s="185"/>
      <c r="W68"/>
    </row>
    <row r="69" spans="21:23" ht="12.75">
      <c r="U69" s="185"/>
      <c r="W69"/>
    </row>
    <row r="70" spans="21:23" ht="12.75">
      <c r="U70" s="185"/>
      <c r="W70"/>
    </row>
    <row r="71" spans="20:23" ht="12.75">
      <c r="T71" s="247"/>
      <c r="W71"/>
    </row>
    <row r="72" spans="20:23" ht="12.75">
      <c r="T72" s="247"/>
      <c r="W72"/>
    </row>
    <row r="73" spans="20:23" ht="12.75">
      <c r="T73" s="247"/>
      <c r="W73"/>
    </row>
    <row r="74" spans="20:23" ht="12.75">
      <c r="T74" s="247"/>
      <c r="W74"/>
    </row>
    <row r="75" spans="20:23" ht="12.75">
      <c r="T75" s="247"/>
      <c r="W75"/>
    </row>
    <row r="76" spans="20:23" ht="12.75">
      <c r="T76" s="247"/>
      <c r="W76"/>
    </row>
    <row r="77" spans="20:23" ht="12.75">
      <c r="T77" s="247"/>
      <c r="W77"/>
    </row>
    <row r="78" spans="20:23" ht="12.75">
      <c r="T78" s="247"/>
      <c r="W78"/>
    </row>
    <row r="79" spans="20:23" ht="12.75">
      <c r="T79" s="247"/>
      <c r="W79"/>
    </row>
    <row r="80" spans="20:23" ht="12.75">
      <c r="T80" s="247"/>
      <c r="W80"/>
    </row>
    <row r="81" spans="20:23" ht="12.75">
      <c r="T81" s="247"/>
      <c r="W81"/>
    </row>
    <row r="82" spans="20:23" ht="12.75">
      <c r="T82" s="247"/>
      <c r="W82"/>
    </row>
    <row r="83" spans="20:23" ht="12.75">
      <c r="T83" s="247"/>
      <c r="W83"/>
    </row>
    <row r="84" spans="20:23" ht="12.75">
      <c r="T84" s="247"/>
      <c r="W84"/>
    </row>
    <row r="85" spans="20:23" ht="12.75">
      <c r="T85" s="247"/>
      <c r="W85"/>
    </row>
    <row r="86" spans="20:23" ht="12.75">
      <c r="T86" s="247"/>
      <c r="W86"/>
    </row>
    <row r="87" ht="12.75">
      <c r="T87" s="247"/>
    </row>
  </sheetData>
  <mergeCells count="22">
    <mergeCell ref="R7:R10"/>
    <mergeCell ref="S7:S10"/>
    <mergeCell ref="J8:J10"/>
    <mergeCell ref="K8:K10"/>
    <mergeCell ref="M8:M10"/>
    <mergeCell ref="N8:N10"/>
    <mergeCell ref="O8:O10"/>
    <mergeCell ref="P8:P10"/>
    <mergeCell ref="H7:H10"/>
    <mergeCell ref="I7:I10"/>
    <mergeCell ref="L7:L10"/>
    <mergeCell ref="Q7:Q10"/>
    <mergeCell ref="A1:B1"/>
    <mergeCell ref="A3:S3"/>
    <mergeCell ref="A4:S4"/>
    <mergeCell ref="A7:A10"/>
    <mergeCell ref="B7:B10"/>
    <mergeCell ref="C7:C10"/>
    <mergeCell ref="D7:D10"/>
    <mergeCell ref="E7:E10"/>
    <mergeCell ref="F7:F10"/>
    <mergeCell ref="G7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26"/>
  <sheetViews>
    <sheetView workbookViewId="0" topLeftCell="A1">
      <selection activeCell="H12" sqref="H12:H13"/>
    </sheetView>
  </sheetViews>
  <sheetFormatPr defaultColWidth="9.00390625" defaultRowHeight="12.75"/>
  <cols>
    <col min="2" max="2" width="15.625" style="0" customWidth="1"/>
    <col min="3" max="3" width="11.00390625" style="0" customWidth="1"/>
    <col min="4" max="5" width="12.75390625" style="0" customWidth="1"/>
    <col min="6" max="6" width="16.375" style="0" customWidth="1"/>
    <col min="7" max="7" width="14.875" style="0" customWidth="1"/>
    <col min="8" max="8" width="17.625" style="0" customWidth="1"/>
    <col min="9" max="9" width="14.00390625" style="0" customWidth="1"/>
    <col min="10" max="10" width="10.625" style="0" customWidth="1"/>
    <col min="11" max="11" width="12.625" style="0" customWidth="1"/>
    <col min="12" max="12" width="11.25390625" style="0" customWidth="1"/>
    <col min="13" max="13" width="6.375" style="0" hidden="1" customWidth="1"/>
    <col min="14" max="14" width="11.875" style="0" hidden="1" customWidth="1"/>
    <col min="15" max="15" width="12.125" style="0" customWidth="1"/>
    <col min="16" max="16" width="11.00390625" style="0" customWidth="1"/>
    <col min="17" max="18" width="12.375" style="0" customWidth="1"/>
    <col min="19" max="19" width="12.75390625" style="251" customWidth="1"/>
    <col min="20" max="20" width="12.00390625" style="251" customWidth="1"/>
    <col min="21" max="21" width="12.75390625" style="251" customWidth="1"/>
    <col min="22" max="22" width="13.375" style="251" customWidth="1"/>
    <col min="23" max="23" width="12.75390625" style="251" customWidth="1"/>
    <col min="24" max="24" width="12.25390625" style="251" customWidth="1"/>
    <col min="25" max="25" width="15.00390625" style="251" customWidth="1"/>
    <col min="26" max="26" width="12.25390625" style="251" customWidth="1"/>
    <col min="27" max="27" width="10.75390625" style="251" customWidth="1"/>
    <col min="28" max="28" width="15.00390625" style="251" customWidth="1"/>
    <col min="29" max="29" width="44.375" style="0" customWidth="1"/>
    <col min="30" max="30" width="13.375" style="185" customWidth="1"/>
    <col min="31" max="31" width="14.75390625" style="0" customWidth="1"/>
    <col min="32" max="32" width="13.625" style="0" customWidth="1"/>
  </cols>
  <sheetData>
    <row r="1" spans="1:29" ht="15.75" customHeight="1">
      <c r="A1" s="248" t="s">
        <v>166</v>
      </c>
      <c r="B1" s="24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6"/>
      <c r="T1" s="16"/>
      <c r="U1" s="16"/>
      <c r="V1" s="16"/>
      <c r="W1" s="16"/>
      <c r="X1" s="16"/>
      <c r="Y1" s="16"/>
      <c r="Z1" s="16"/>
      <c r="AA1" s="16"/>
      <c r="AB1" s="16"/>
      <c r="AC1" s="6"/>
    </row>
    <row r="2" spans="1:29" ht="9" customHeight="1" hidden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6"/>
      <c r="T2" s="16"/>
      <c r="U2" s="16"/>
      <c r="V2" s="16"/>
      <c r="W2" s="16"/>
      <c r="X2" s="16"/>
      <c r="Y2" s="16"/>
      <c r="Z2" s="16"/>
      <c r="AA2" s="16"/>
      <c r="AB2" s="16"/>
      <c r="AC2" s="6"/>
    </row>
    <row r="3" spans="1:30" ht="16.5" customHeight="1">
      <c r="A3" s="249" t="s">
        <v>167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50"/>
      <c r="AD3"/>
    </row>
    <row r="4" spans="1:30" ht="16.5" customHeight="1">
      <c r="A4" s="249" t="s">
        <v>168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50"/>
      <c r="AD4"/>
    </row>
    <row r="5" ht="6" customHeight="1" thickBot="1"/>
    <row r="6" spans="1:30" ht="18.75" customHeight="1">
      <c r="A6" s="252" t="s">
        <v>1</v>
      </c>
      <c r="B6" s="253" t="s">
        <v>169</v>
      </c>
      <c r="C6" s="254" t="s">
        <v>170</v>
      </c>
      <c r="D6" s="254" t="s">
        <v>145</v>
      </c>
      <c r="E6" s="255" t="s">
        <v>171</v>
      </c>
      <c r="F6" s="255" t="s">
        <v>147</v>
      </c>
      <c r="G6" s="255" t="s">
        <v>172</v>
      </c>
      <c r="H6" s="255" t="s">
        <v>173</v>
      </c>
      <c r="I6" s="254" t="s">
        <v>174</v>
      </c>
      <c r="J6" s="254" t="s">
        <v>175</v>
      </c>
      <c r="K6" s="254" t="s">
        <v>176</v>
      </c>
      <c r="L6" s="254" t="s">
        <v>177</v>
      </c>
      <c r="M6" s="256"/>
      <c r="N6" s="256"/>
      <c r="O6" s="254" t="s">
        <v>178</v>
      </c>
      <c r="P6" s="254" t="s">
        <v>179</v>
      </c>
      <c r="Q6" s="254" t="s">
        <v>180</v>
      </c>
      <c r="R6" s="254" t="s">
        <v>181</v>
      </c>
      <c r="S6" s="255" t="s">
        <v>182</v>
      </c>
      <c r="T6" s="255" t="s">
        <v>183</v>
      </c>
      <c r="U6" s="255" t="s">
        <v>184</v>
      </c>
      <c r="V6" s="255" t="s">
        <v>185</v>
      </c>
      <c r="W6" s="255" t="s">
        <v>186</v>
      </c>
      <c r="X6" s="255" t="s">
        <v>187</v>
      </c>
      <c r="Y6" s="255" t="s">
        <v>188</v>
      </c>
      <c r="Z6" s="255" t="s">
        <v>189</v>
      </c>
      <c r="AA6" s="255" t="s">
        <v>153</v>
      </c>
      <c r="AB6" s="257" t="s">
        <v>154</v>
      </c>
      <c r="AC6" s="258"/>
      <c r="AD6" s="258"/>
    </row>
    <row r="7" spans="1:30" ht="6.75" customHeight="1" hidden="1">
      <c r="A7" s="259"/>
      <c r="B7" s="260"/>
      <c r="C7" s="261"/>
      <c r="D7" s="261"/>
      <c r="E7" s="262"/>
      <c r="F7" s="262"/>
      <c r="G7" s="262"/>
      <c r="H7" s="205"/>
      <c r="I7" s="261"/>
      <c r="J7" s="261"/>
      <c r="K7" s="261"/>
      <c r="L7" s="261"/>
      <c r="M7" s="263"/>
      <c r="N7" s="263"/>
      <c r="O7" s="261"/>
      <c r="P7" s="261"/>
      <c r="Q7" s="261"/>
      <c r="R7" s="261"/>
      <c r="S7" s="205"/>
      <c r="T7" s="262"/>
      <c r="U7" s="262"/>
      <c r="V7" s="262"/>
      <c r="W7" s="262"/>
      <c r="X7" s="262"/>
      <c r="Y7" s="262"/>
      <c r="Z7" s="262"/>
      <c r="AA7" s="205"/>
      <c r="AB7" s="208"/>
      <c r="AC7" s="258"/>
      <c r="AD7" s="258"/>
    </row>
    <row r="8" spans="1:30" ht="18" customHeight="1">
      <c r="A8" s="259"/>
      <c r="B8" s="260"/>
      <c r="C8" s="261"/>
      <c r="D8" s="261"/>
      <c r="E8" s="262"/>
      <c r="F8" s="262"/>
      <c r="G8" s="262"/>
      <c r="H8" s="205"/>
      <c r="I8" s="261"/>
      <c r="J8" s="261"/>
      <c r="K8" s="261"/>
      <c r="L8" s="261"/>
      <c r="M8" s="264"/>
      <c r="N8" s="264"/>
      <c r="O8" s="261"/>
      <c r="P8" s="261"/>
      <c r="Q8" s="261"/>
      <c r="R8" s="261"/>
      <c r="S8" s="205"/>
      <c r="T8" s="262"/>
      <c r="U8" s="262"/>
      <c r="V8" s="262"/>
      <c r="W8" s="262"/>
      <c r="X8" s="262"/>
      <c r="Y8" s="262"/>
      <c r="Z8" s="262"/>
      <c r="AA8" s="205"/>
      <c r="AB8" s="208"/>
      <c r="AC8" s="258"/>
      <c r="AD8" s="258"/>
    </row>
    <row r="9" spans="1:30" ht="75" customHeight="1">
      <c r="A9" s="259"/>
      <c r="B9" s="260"/>
      <c r="C9" s="261"/>
      <c r="D9" s="261"/>
      <c r="E9" s="262"/>
      <c r="F9" s="262"/>
      <c r="G9" s="262"/>
      <c r="H9" s="205"/>
      <c r="I9" s="261"/>
      <c r="J9" s="261"/>
      <c r="K9" s="261"/>
      <c r="L9" s="261"/>
      <c r="M9" s="265"/>
      <c r="N9" s="266"/>
      <c r="O9" s="261"/>
      <c r="P9" s="261"/>
      <c r="Q9" s="261"/>
      <c r="R9" s="261"/>
      <c r="S9" s="205"/>
      <c r="T9" s="262"/>
      <c r="U9" s="262"/>
      <c r="V9" s="262"/>
      <c r="W9" s="262"/>
      <c r="X9" s="262"/>
      <c r="Y9" s="262"/>
      <c r="Z9" s="262"/>
      <c r="AA9" s="205"/>
      <c r="AB9" s="208"/>
      <c r="AC9" s="258"/>
      <c r="AD9"/>
    </row>
    <row r="10" spans="1:30" ht="44.25" customHeight="1">
      <c r="A10" s="259"/>
      <c r="B10" s="260"/>
      <c r="C10" s="261"/>
      <c r="D10" s="261"/>
      <c r="E10" s="267"/>
      <c r="F10" s="267"/>
      <c r="G10" s="267"/>
      <c r="H10" s="215"/>
      <c r="I10" s="261"/>
      <c r="J10" s="261"/>
      <c r="K10" s="261"/>
      <c r="L10" s="261"/>
      <c r="M10" s="268"/>
      <c r="N10" s="269"/>
      <c r="O10" s="261"/>
      <c r="P10" s="261"/>
      <c r="Q10" s="261"/>
      <c r="R10" s="261"/>
      <c r="S10" s="215"/>
      <c r="T10" s="267"/>
      <c r="U10" s="267"/>
      <c r="V10" s="267"/>
      <c r="W10" s="267"/>
      <c r="X10" s="267"/>
      <c r="Y10" s="267"/>
      <c r="Z10" s="267"/>
      <c r="AA10" s="215"/>
      <c r="AB10" s="218"/>
      <c r="AC10" s="258"/>
      <c r="AD10"/>
    </row>
    <row r="11" spans="1:28" s="279" customFormat="1" ht="18.75" customHeight="1">
      <c r="A11" s="270" t="s">
        <v>190</v>
      </c>
      <c r="B11" s="271">
        <f>C11+D11+E11+F11+G11+H11+I11+J11+K11+L11+O11+P11+Q11+R11+S11+T11+U11+V11+W11+X11+Y11+Z11+AA11+AB11</f>
        <v>18409.620000000003</v>
      </c>
      <c r="C11" s="272">
        <v>525.98</v>
      </c>
      <c r="D11" s="272">
        <v>680.8</v>
      </c>
      <c r="E11" s="272">
        <v>7536.67</v>
      </c>
      <c r="F11" s="272">
        <v>2147.29</v>
      </c>
      <c r="G11" s="272">
        <v>381.88</v>
      </c>
      <c r="H11" s="272">
        <v>549</v>
      </c>
      <c r="I11" s="273"/>
      <c r="J11" s="273"/>
      <c r="K11" s="274"/>
      <c r="L11" s="272"/>
      <c r="M11" s="272"/>
      <c r="N11" s="272"/>
      <c r="O11" s="275"/>
      <c r="P11" s="272"/>
      <c r="Q11" s="276"/>
      <c r="R11" s="276"/>
      <c r="S11" s="277"/>
      <c r="T11" s="277"/>
      <c r="U11" s="277"/>
      <c r="V11" s="277">
        <v>3294</v>
      </c>
      <c r="W11" s="277"/>
      <c r="X11" s="277"/>
      <c r="Y11" s="277"/>
      <c r="Z11" s="277">
        <v>2196</v>
      </c>
      <c r="AA11" s="277">
        <v>439.2</v>
      </c>
      <c r="AB11" s="278">
        <v>658.8</v>
      </c>
    </row>
    <row r="12" spans="1:28" s="279" customFormat="1" ht="18" customHeight="1">
      <c r="A12" s="280">
        <v>18</v>
      </c>
      <c r="B12" s="281">
        <f>C12+D12+E12+F12+G12+H12+I12+J12+K12+L12+O12+P12+Q12+R12+S12+T12+U12+V12+W12+X12+Y12+Z12+AA12+AB12</f>
        <v>88246.36</v>
      </c>
      <c r="C12" s="282">
        <v>529.79</v>
      </c>
      <c r="D12" s="282"/>
      <c r="E12" s="282">
        <v>3768.34</v>
      </c>
      <c r="F12" s="282">
        <v>601.99</v>
      </c>
      <c r="G12" s="282">
        <v>274.3</v>
      </c>
      <c r="H12" s="282">
        <v>549</v>
      </c>
      <c r="I12" s="282">
        <v>5050.8</v>
      </c>
      <c r="J12" s="283">
        <v>768.06</v>
      </c>
      <c r="K12" s="284">
        <v>4611.6</v>
      </c>
      <c r="L12" s="282"/>
      <c r="M12" s="272"/>
      <c r="N12" s="272"/>
      <c r="O12" s="285"/>
      <c r="P12" s="282"/>
      <c r="Q12" s="282">
        <v>15811.2</v>
      </c>
      <c r="R12" s="282">
        <v>26745.08</v>
      </c>
      <c r="S12" s="286">
        <v>16470</v>
      </c>
      <c r="T12" s="286"/>
      <c r="U12" s="286"/>
      <c r="V12" s="286">
        <v>3733.2</v>
      </c>
      <c r="W12" s="286">
        <v>439.2</v>
      </c>
      <c r="X12" s="286"/>
      <c r="Y12" s="286">
        <v>2196</v>
      </c>
      <c r="Z12" s="286">
        <v>5490</v>
      </c>
      <c r="AA12" s="286">
        <v>549</v>
      </c>
      <c r="AB12" s="287">
        <v>658.8</v>
      </c>
    </row>
    <row r="13" spans="1:28" s="279" customFormat="1" ht="18" customHeight="1">
      <c r="A13" s="288"/>
      <c r="B13" s="289"/>
      <c r="C13" s="290"/>
      <c r="D13" s="290"/>
      <c r="E13" s="290"/>
      <c r="F13" s="290"/>
      <c r="G13" s="290"/>
      <c r="H13" s="290"/>
      <c r="I13" s="290"/>
      <c r="J13" s="283"/>
      <c r="K13" s="291"/>
      <c r="L13" s="290"/>
      <c r="M13" s="272"/>
      <c r="N13" s="272"/>
      <c r="O13" s="272"/>
      <c r="P13" s="290"/>
      <c r="Q13" s="290"/>
      <c r="R13" s="290"/>
      <c r="S13" s="292"/>
      <c r="T13" s="293"/>
      <c r="U13" s="293"/>
      <c r="V13" s="293"/>
      <c r="W13" s="293"/>
      <c r="X13" s="293"/>
      <c r="Y13" s="293"/>
      <c r="Z13" s="293"/>
      <c r="AA13" s="292"/>
      <c r="AB13" s="294"/>
    </row>
    <row r="14" spans="1:28" s="279" customFormat="1" ht="21" customHeight="1">
      <c r="A14" s="295">
        <v>26</v>
      </c>
      <c r="B14" s="271">
        <f aca="true" t="shared" si="0" ref="B14:B22">C14+D14+E14+F14+G14+H14+I14+J14+K14+L14+O14+P14+Q14+R14+S14+U14+V14+W14+X14+Y14+Z14+AA14+AB14</f>
        <v>35164.020000000004</v>
      </c>
      <c r="C14" s="272">
        <v>519.11</v>
      </c>
      <c r="D14" s="272">
        <v>3294</v>
      </c>
      <c r="E14" s="272">
        <v>3768.34</v>
      </c>
      <c r="F14" s="272">
        <v>716.71</v>
      </c>
      <c r="G14" s="272">
        <v>162.5</v>
      </c>
      <c r="H14" s="272">
        <v>658.8</v>
      </c>
      <c r="I14" s="273"/>
      <c r="J14" s="273"/>
      <c r="K14" s="274"/>
      <c r="L14" s="272"/>
      <c r="M14" s="272"/>
      <c r="N14" s="272"/>
      <c r="O14" s="272"/>
      <c r="P14" s="272"/>
      <c r="Q14" s="276"/>
      <c r="R14" s="276"/>
      <c r="S14" s="277">
        <v>16470</v>
      </c>
      <c r="T14" s="277"/>
      <c r="U14" s="277">
        <v>1976.4</v>
      </c>
      <c r="V14" s="277"/>
      <c r="W14" s="277">
        <v>3294</v>
      </c>
      <c r="X14" s="277"/>
      <c r="Y14" s="277"/>
      <c r="Z14" s="277">
        <v>2196</v>
      </c>
      <c r="AA14" s="277">
        <v>1449.36</v>
      </c>
      <c r="AB14" s="278">
        <v>658.8</v>
      </c>
    </row>
    <row r="15" spans="1:28" s="279" customFormat="1" ht="30.75" customHeight="1">
      <c r="A15" s="295">
        <v>42</v>
      </c>
      <c r="B15" s="271">
        <f t="shared" si="0"/>
        <v>62204.66000000001</v>
      </c>
      <c r="C15" s="272">
        <v>576.45</v>
      </c>
      <c r="D15" s="272">
        <v>680.8</v>
      </c>
      <c r="E15" s="272">
        <v>3695.87</v>
      </c>
      <c r="F15" s="272">
        <v>1203.96</v>
      </c>
      <c r="G15" s="272">
        <v>162.5</v>
      </c>
      <c r="H15" s="272">
        <v>549</v>
      </c>
      <c r="I15" s="273"/>
      <c r="J15" s="273">
        <v>1490.49</v>
      </c>
      <c r="K15" s="274">
        <v>4611.6</v>
      </c>
      <c r="L15" s="272">
        <v>4814.62</v>
      </c>
      <c r="M15" s="296">
        <v>3</v>
      </c>
      <c r="N15" s="272">
        <f>L15*M15</f>
        <v>14443.86</v>
      </c>
      <c r="O15" s="272">
        <v>12522.47</v>
      </c>
      <c r="P15" s="272"/>
      <c r="Q15" s="276">
        <v>15811.2</v>
      </c>
      <c r="R15" s="276"/>
      <c r="S15" s="277"/>
      <c r="T15" s="277"/>
      <c r="U15" s="277">
        <v>9882</v>
      </c>
      <c r="V15" s="277">
        <v>1647</v>
      </c>
      <c r="W15" s="277">
        <v>494.1</v>
      </c>
      <c r="X15" s="277"/>
      <c r="Y15" s="277">
        <v>2196</v>
      </c>
      <c r="Z15" s="277">
        <v>549</v>
      </c>
      <c r="AA15" s="277">
        <v>658.8</v>
      </c>
      <c r="AB15" s="278">
        <v>658.8</v>
      </c>
    </row>
    <row r="16" spans="1:28" s="279" customFormat="1" ht="21" customHeight="1">
      <c r="A16" s="295">
        <v>43</v>
      </c>
      <c r="B16" s="271">
        <f t="shared" si="0"/>
        <v>49807.94000000001</v>
      </c>
      <c r="C16" s="272">
        <v>1126.23</v>
      </c>
      <c r="D16" s="272">
        <v>3689.28</v>
      </c>
      <c r="E16" s="272">
        <v>7319.27</v>
      </c>
      <c r="F16" s="272">
        <v>1175.63</v>
      </c>
      <c r="G16" s="272">
        <v>559.99</v>
      </c>
      <c r="H16" s="272">
        <v>549</v>
      </c>
      <c r="I16" s="273"/>
      <c r="J16" s="273"/>
      <c r="K16" s="274"/>
      <c r="L16" s="272"/>
      <c r="M16" s="296"/>
      <c r="N16" s="272"/>
      <c r="O16" s="272"/>
      <c r="P16" s="272"/>
      <c r="Q16" s="276"/>
      <c r="R16" s="276"/>
      <c r="S16" s="277">
        <v>16470</v>
      </c>
      <c r="T16" s="277"/>
      <c r="U16" s="277">
        <v>9882</v>
      </c>
      <c r="V16" s="277">
        <v>4227.3</v>
      </c>
      <c r="W16" s="277"/>
      <c r="X16" s="277"/>
      <c r="Y16" s="277"/>
      <c r="Z16" s="277">
        <v>3294</v>
      </c>
      <c r="AA16" s="277">
        <v>856.44</v>
      </c>
      <c r="AB16" s="278">
        <v>658.8</v>
      </c>
    </row>
    <row r="17" spans="1:28" s="279" customFormat="1" ht="29.25" customHeight="1">
      <c r="A17" s="295">
        <v>44</v>
      </c>
      <c r="B17" s="271">
        <f t="shared" si="0"/>
        <v>50978.12000000001</v>
      </c>
      <c r="C17" s="272">
        <v>1153.16</v>
      </c>
      <c r="D17" s="272">
        <v>2174.04</v>
      </c>
      <c r="E17" s="272">
        <v>3768.34</v>
      </c>
      <c r="F17" s="272">
        <v>1982.99</v>
      </c>
      <c r="G17" s="272">
        <v>417.15</v>
      </c>
      <c r="H17" s="272"/>
      <c r="I17" s="273"/>
      <c r="J17" s="273"/>
      <c r="K17" s="274"/>
      <c r="L17" s="272"/>
      <c r="M17" s="296"/>
      <c r="N17" s="272"/>
      <c r="O17" s="272"/>
      <c r="P17" s="272"/>
      <c r="Q17" s="276">
        <v>15811.2</v>
      </c>
      <c r="R17" s="276"/>
      <c r="S17" s="277">
        <v>16470</v>
      </c>
      <c r="T17" s="277"/>
      <c r="U17" s="277">
        <v>3952.8</v>
      </c>
      <c r="V17" s="277">
        <v>549</v>
      </c>
      <c r="W17" s="277"/>
      <c r="X17" s="277"/>
      <c r="Y17" s="277"/>
      <c r="Z17" s="277">
        <v>2854.8</v>
      </c>
      <c r="AA17" s="277">
        <v>1185.84</v>
      </c>
      <c r="AB17" s="278">
        <v>658.8</v>
      </c>
    </row>
    <row r="18" spans="1:28" s="279" customFormat="1" ht="27" customHeight="1">
      <c r="A18" s="297">
        <v>55</v>
      </c>
      <c r="B18" s="271">
        <f t="shared" si="0"/>
        <v>63775.08</v>
      </c>
      <c r="C18" s="285">
        <v>576.45</v>
      </c>
      <c r="D18" s="272">
        <v>680.8</v>
      </c>
      <c r="E18" s="272">
        <v>3768.34</v>
      </c>
      <c r="F18" s="272">
        <v>2075.07</v>
      </c>
      <c r="G18" s="272">
        <v>511.72</v>
      </c>
      <c r="H18" s="272">
        <v>439.2</v>
      </c>
      <c r="I18" s="273"/>
      <c r="J18" s="273"/>
      <c r="K18" s="273"/>
      <c r="L18" s="285"/>
      <c r="M18" s="298"/>
      <c r="N18" s="285"/>
      <c r="O18" s="285"/>
      <c r="P18" s="285"/>
      <c r="Q18" s="276">
        <v>15811.2</v>
      </c>
      <c r="R18" s="299"/>
      <c r="S18" s="277">
        <v>16470</v>
      </c>
      <c r="T18" s="300"/>
      <c r="U18" s="300">
        <v>9882</v>
      </c>
      <c r="V18" s="300">
        <v>8674.2</v>
      </c>
      <c r="W18" s="301"/>
      <c r="X18" s="301"/>
      <c r="Y18" s="301"/>
      <c r="Z18" s="300">
        <v>3843</v>
      </c>
      <c r="AA18" s="301">
        <v>384.3</v>
      </c>
      <c r="AB18" s="278">
        <v>658.8</v>
      </c>
    </row>
    <row r="19" spans="1:28" s="304" customFormat="1" ht="29.25" customHeight="1">
      <c r="A19" s="297">
        <v>56</v>
      </c>
      <c r="B19" s="271">
        <f t="shared" si="0"/>
        <v>65644.26</v>
      </c>
      <c r="C19" s="273">
        <v>525.99</v>
      </c>
      <c r="D19" s="273"/>
      <c r="E19" s="273">
        <v>2029.1</v>
      </c>
      <c r="F19" s="273">
        <v>567.99</v>
      </c>
      <c r="G19" s="273">
        <v>162.5</v>
      </c>
      <c r="H19" s="273">
        <v>549</v>
      </c>
      <c r="I19" s="302"/>
      <c r="J19" s="273">
        <v>9602.21</v>
      </c>
      <c r="K19" s="274">
        <v>4611.6</v>
      </c>
      <c r="L19" s="273">
        <v>3895.47</v>
      </c>
      <c r="M19" s="303"/>
      <c r="N19" s="273"/>
      <c r="O19" s="273"/>
      <c r="P19" s="273"/>
      <c r="Q19" s="276">
        <v>15811.2</v>
      </c>
      <c r="R19" s="273"/>
      <c r="S19" s="277">
        <v>16470</v>
      </c>
      <c r="T19" s="301"/>
      <c r="U19" s="301"/>
      <c r="V19" s="301">
        <v>7795.8</v>
      </c>
      <c r="W19" s="301">
        <v>494.1</v>
      </c>
      <c r="X19" s="301"/>
      <c r="Y19" s="301">
        <v>2196</v>
      </c>
      <c r="Z19" s="301"/>
      <c r="AA19" s="301">
        <v>494.1</v>
      </c>
      <c r="AB19" s="278">
        <v>439.2</v>
      </c>
    </row>
    <row r="20" spans="1:28" s="279" customFormat="1" ht="21" customHeight="1">
      <c r="A20" s="295">
        <v>57</v>
      </c>
      <c r="B20" s="271">
        <f t="shared" si="0"/>
        <v>45244.76</v>
      </c>
      <c r="C20" s="272">
        <v>525.99</v>
      </c>
      <c r="D20" s="272">
        <v>4941</v>
      </c>
      <c r="E20" s="272">
        <v>7536.67</v>
      </c>
      <c r="F20" s="272">
        <v>2509.9</v>
      </c>
      <c r="G20" s="272">
        <v>195</v>
      </c>
      <c r="H20" s="272">
        <v>1098</v>
      </c>
      <c r="I20" s="273"/>
      <c r="J20" s="305"/>
      <c r="K20" s="306"/>
      <c r="L20" s="272"/>
      <c r="M20" s="296"/>
      <c r="N20" s="272"/>
      <c r="O20" s="272"/>
      <c r="P20" s="272"/>
      <c r="Q20" s="272"/>
      <c r="R20" s="272"/>
      <c r="S20" s="277">
        <v>16470</v>
      </c>
      <c r="T20" s="301"/>
      <c r="U20" s="277">
        <v>1976.4</v>
      </c>
      <c r="V20" s="301">
        <v>5490</v>
      </c>
      <c r="W20" s="301"/>
      <c r="X20" s="301"/>
      <c r="Y20" s="301"/>
      <c r="Z20" s="277">
        <v>2196</v>
      </c>
      <c r="AA20" s="277">
        <v>1647</v>
      </c>
      <c r="AB20" s="278">
        <v>658.8</v>
      </c>
    </row>
    <row r="21" spans="1:28" s="279" customFormat="1" ht="27" customHeight="1">
      <c r="A21" s="295">
        <v>64</v>
      </c>
      <c r="B21" s="271">
        <f t="shared" si="0"/>
        <v>84070.46999999999</v>
      </c>
      <c r="C21" s="272">
        <v>813.62</v>
      </c>
      <c r="D21" s="272">
        <v>680.8</v>
      </c>
      <c r="E21" s="272">
        <v>3768.34</v>
      </c>
      <c r="F21" s="272">
        <v>594.9</v>
      </c>
      <c r="G21" s="272">
        <v>162.5</v>
      </c>
      <c r="H21" s="272">
        <v>658.8</v>
      </c>
      <c r="I21" s="273">
        <v>4691.53</v>
      </c>
      <c r="J21" s="273"/>
      <c r="K21" s="274">
        <v>4611.6</v>
      </c>
      <c r="L21" s="272">
        <v>326.41</v>
      </c>
      <c r="M21" s="296"/>
      <c r="N21" s="272"/>
      <c r="O21" s="272"/>
      <c r="P21" s="272"/>
      <c r="Q21" s="276">
        <v>15811.2</v>
      </c>
      <c r="R21" s="272">
        <v>2815.27</v>
      </c>
      <c r="S21" s="277">
        <v>16470</v>
      </c>
      <c r="T21" s="301"/>
      <c r="U21" s="301">
        <v>5929.2</v>
      </c>
      <c r="V21" s="301">
        <v>7631.1</v>
      </c>
      <c r="W21" s="301">
        <v>549</v>
      </c>
      <c r="X21" s="301">
        <v>10980</v>
      </c>
      <c r="Y21" s="277">
        <v>2196</v>
      </c>
      <c r="Z21" s="301">
        <v>4392</v>
      </c>
      <c r="AA21" s="277">
        <v>549</v>
      </c>
      <c r="AB21" s="278">
        <v>439.2</v>
      </c>
    </row>
    <row r="22" spans="1:28" s="279" customFormat="1" ht="25.5" customHeight="1">
      <c r="A22" s="295">
        <v>68</v>
      </c>
      <c r="B22" s="271">
        <f t="shared" si="0"/>
        <v>47255.100000000006</v>
      </c>
      <c r="C22" s="272">
        <v>514.84</v>
      </c>
      <c r="D22" s="272"/>
      <c r="E22" s="272">
        <v>3768.34</v>
      </c>
      <c r="F22" s="272">
        <v>1368.26</v>
      </c>
      <c r="G22" s="272">
        <v>373.76</v>
      </c>
      <c r="H22" s="272">
        <v>768.6</v>
      </c>
      <c r="I22" s="283"/>
      <c r="J22" s="273"/>
      <c r="K22" s="274"/>
      <c r="L22" s="272"/>
      <c r="M22" s="296"/>
      <c r="N22" s="272"/>
      <c r="O22" s="272"/>
      <c r="P22" s="272"/>
      <c r="Q22" s="276">
        <v>15811.2</v>
      </c>
      <c r="R22" s="276"/>
      <c r="S22" s="277">
        <v>16470</v>
      </c>
      <c r="T22" s="301"/>
      <c r="U22" s="301"/>
      <c r="V22" s="301">
        <v>3897.9</v>
      </c>
      <c r="W22" s="301"/>
      <c r="X22" s="301"/>
      <c r="Y22" s="301"/>
      <c r="Z22" s="277">
        <v>2196</v>
      </c>
      <c r="AA22" s="277">
        <v>1427.4</v>
      </c>
      <c r="AB22" s="278">
        <v>658.8</v>
      </c>
    </row>
    <row r="23" spans="1:28" s="279" customFormat="1" ht="32.25" customHeight="1" hidden="1">
      <c r="A23" s="280"/>
      <c r="B23" s="281"/>
      <c r="C23" s="282"/>
      <c r="D23" s="282"/>
      <c r="E23" s="272">
        <v>3768.34</v>
      </c>
      <c r="F23" s="272"/>
      <c r="G23" s="272"/>
      <c r="H23" s="272"/>
      <c r="I23" s="283"/>
      <c r="J23" s="273"/>
      <c r="K23" s="307"/>
      <c r="L23" s="308"/>
      <c r="M23" s="309"/>
      <c r="N23" s="282"/>
      <c r="O23" s="308"/>
      <c r="P23" s="282"/>
      <c r="Q23" s="308"/>
      <c r="R23" s="308"/>
      <c r="S23" s="277">
        <v>16470</v>
      </c>
      <c r="T23" s="310"/>
      <c r="U23" s="310"/>
      <c r="V23" s="310"/>
      <c r="W23" s="310"/>
      <c r="X23" s="310"/>
      <c r="Y23" s="310"/>
      <c r="Z23" s="310"/>
      <c r="AA23" s="310"/>
      <c r="AB23" s="278">
        <v>2400</v>
      </c>
    </row>
    <row r="24" spans="1:28" s="279" customFormat="1" ht="0.75" customHeight="1" hidden="1">
      <c r="A24" s="311"/>
      <c r="B24" s="289"/>
      <c r="C24" s="290"/>
      <c r="D24" s="290"/>
      <c r="E24" s="272">
        <v>3768.34</v>
      </c>
      <c r="F24" s="272"/>
      <c r="G24" s="272"/>
      <c r="H24" s="272"/>
      <c r="I24" s="273">
        <v>120</v>
      </c>
      <c r="J24" s="273"/>
      <c r="K24" s="312"/>
      <c r="L24" s="313"/>
      <c r="M24" s="314"/>
      <c r="N24" s="315"/>
      <c r="O24" s="313"/>
      <c r="P24" s="315"/>
      <c r="Q24" s="313"/>
      <c r="R24" s="313"/>
      <c r="S24" s="277">
        <v>16470</v>
      </c>
      <c r="T24" s="300"/>
      <c r="U24" s="300"/>
      <c r="V24" s="300"/>
      <c r="W24" s="300"/>
      <c r="X24" s="300"/>
      <c r="Y24" s="300"/>
      <c r="Z24" s="300"/>
      <c r="AA24" s="300"/>
      <c r="AB24" s="278">
        <v>2400</v>
      </c>
    </row>
    <row r="25" spans="1:28" s="279" customFormat="1" ht="27.75" customHeight="1">
      <c r="A25" s="295">
        <v>86</v>
      </c>
      <c r="B25" s="271">
        <f>C25+D25+E25+F25+G25+H25+J25+K25+L25+R25+S25+V25+W25+Y25+AA25+AB25</f>
        <v>83856.36000000002</v>
      </c>
      <c r="C25" s="272">
        <v>655.49</v>
      </c>
      <c r="D25" s="272">
        <v>680.8</v>
      </c>
      <c r="E25" s="272">
        <v>3768.34</v>
      </c>
      <c r="F25" s="272">
        <v>1039.65</v>
      </c>
      <c r="G25" s="272">
        <v>195</v>
      </c>
      <c r="H25" s="272">
        <v>658.8</v>
      </c>
      <c r="I25" s="273"/>
      <c r="J25" s="273">
        <v>1018.77</v>
      </c>
      <c r="K25" s="274">
        <v>4611.6</v>
      </c>
      <c r="L25" s="272">
        <v>22529.41</v>
      </c>
      <c r="M25" s="296">
        <v>3</v>
      </c>
      <c r="N25" s="272">
        <f>L25*M25</f>
        <v>67588.23</v>
      </c>
      <c r="O25" s="272"/>
      <c r="P25" s="272"/>
      <c r="Q25" s="276"/>
      <c r="R25" s="276">
        <v>22522.18</v>
      </c>
      <c r="S25" s="277">
        <v>16470</v>
      </c>
      <c r="T25" s="277"/>
      <c r="U25" s="277"/>
      <c r="V25" s="277">
        <v>5050.8</v>
      </c>
      <c r="W25" s="277">
        <v>922.32</v>
      </c>
      <c r="X25" s="277"/>
      <c r="Y25" s="277">
        <v>2196</v>
      </c>
      <c r="Z25" s="277"/>
      <c r="AA25" s="277">
        <v>1098</v>
      </c>
      <c r="AB25" s="278">
        <v>439.2</v>
      </c>
    </row>
    <row r="26" spans="1:28" s="279" customFormat="1" ht="17.25" customHeight="1">
      <c r="A26" s="280">
        <v>114</v>
      </c>
      <c r="B26" s="281">
        <f>C26+D26+E26+F26+G26+H26+I26+J26+K26+Q26+R26+S26+U26+V26+W26+Y26+AA26+AB26</f>
        <v>71404.08</v>
      </c>
      <c r="C26" s="283">
        <v>576.77</v>
      </c>
      <c r="D26" s="283">
        <v>680.8</v>
      </c>
      <c r="E26" s="282">
        <v>3768.34</v>
      </c>
      <c r="F26" s="282">
        <v>708.21</v>
      </c>
      <c r="G26" s="282">
        <v>162.5</v>
      </c>
      <c r="H26" s="282">
        <v>878.4</v>
      </c>
      <c r="I26" s="282">
        <v>5050.8</v>
      </c>
      <c r="J26" s="283">
        <v>784.75</v>
      </c>
      <c r="K26" s="284">
        <v>4611.6</v>
      </c>
      <c r="L26" s="282"/>
      <c r="M26" s="273"/>
      <c r="N26" s="273"/>
      <c r="O26" s="308"/>
      <c r="P26" s="282"/>
      <c r="Q26" s="282">
        <v>15811.2</v>
      </c>
      <c r="R26" s="282">
        <v>4222.91</v>
      </c>
      <c r="S26" s="286">
        <v>16470</v>
      </c>
      <c r="T26" s="286"/>
      <c r="U26" s="286">
        <v>9882</v>
      </c>
      <c r="V26" s="286">
        <v>3843</v>
      </c>
      <c r="W26" s="286">
        <v>439.2</v>
      </c>
      <c r="X26" s="310"/>
      <c r="Y26" s="286">
        <v>2196</v>
      </c>
      <c r="Z26" s="310"/>
      <c r="AA26" s="286">
        <v>658.8</v>
      </c>
      <c r="AB26" s="287">
        <v>658.8</v>
      </c>
    </row>
    <row r="27" spans="1:28" s="279" customFormat="1" ht="17.25" customHeight="1">
      <c r="A27" s="288"/>
      <c r="B27" s="289"/>
      <c r="C27" s="316"/>
      <c r="D27" s="316"/>
      <c r="E27" s="290"/>
      <c r="F27" s="290"/>
      <c r="G27" s="290"/>
      <c r="H27" s="290"/>
      <c r="I27" s="290"/>
      <c r="J27" s="283"/>
      <c r="K27" s="291"/>
      <c r="L27" s="290"/>
      <c r="M27" s="272"/>
      <c r="N27" s="272"/>
      <c r="O27" s="272"/>
      <c r="P27" s="290"/>
      <c r="Q27" s="290"/>
      <c r="R27" s="290"/>
      <c r="S27" s="293"/>
      <c r="T27" s="293"/>
      <c r="U27" s="293"/>
      <c r="V27" s="293"/>
      <c r="W27" s="293"/>
      <c r="X27" s="277"/>
      <c r="Y27" s="293"/>
      <c r="Z27" s="277"/>
      <c r="AA27" s="292"/>
      <c r="AB27" s="294"/>
    </row>
    <row r="28" spans="1:28" s="279" customFormat="1" ht="17.25" customHeight="1">
      <c r="A28" s="280">
        <v>115</v>
      </c>
      <c r="B28" s="317">
        <f>C28+D28+E28+F28+G28+H28+I28+K28+Q28+R28+V28+W28+X28+Y28+Z28+AA28+AB28</f>
        <v>153243.16999999998</v>
      </c>
      <c r="C28" s="283">
        <v>1083.81</v>
      </c>
      <c r="D28" s="283">
        <v>680.8</v>
      </c>
      <c r="E28" s="283">
        <v>7536.67</v>
      </c>
      <c r="F28" s="282">
        <v>2413.58</v>
      </c>
      <c r="G28" s="282">
        <v>1046.2</v>
      </c>
      <c r="H28" s="282">
        <v>2745</v>
      </c>
      <c r="I28" s="283">
        <v>17651.05</v>
      </c>
      <c r="J28" s="282"/>
      <c r="K28" s="283">
        <v>4611.6</v>
      </c>
      <c r="L28" s="283"/>
      <c r="M28" s="273"/>
      <c r="N28" s="273"/>
      <c r="O28" s="282"/>
      <c r="P28" s="283"/>
      <c r="Q28" s="282">
        <v>15811.2</v>
      </c>
      <c r="R28" s="283">
        <v>33783.26</v>
      </c>
      <c r="S28" s="318"/>
      <c r="T28" s="286"/>
      <c r="U28" s="286"/>
      <c r="V28" s="318">
        <v>7356.6</v>
      </c>
      <c r="W28" s="286">
        <v>2854.8</v>
      </c>
      <c r="X28" s="286">
        <v>49410</v>
      </c>
      <c r="Y28" s="318">
        <v>2196</v>
      </c>
      <c r="Z28" s="318">
        <v>2745</v>
      </c>
      <c r="AA28" s="286">
        <v>658.8</v>
      </c>
      <c r="AB28" s="287">
        <v>658.8</v>
      </c>
    </row>
    <row r="29" spans="1:45" s="322" customFormat="1" ht="18" customHeight="1">
      <c r="A29" s="319"/>
      <c r="B29" s="317"/>
      <c r="C29" s="283"/>
      <c r="D29" s="283"/>
      <c r="E29" s="283"/>
      <c r="F29" s="290"/>
      <c r="G29" s="290"/>
      <c r="H29" s="290"/>
      <c r="I29" s="283"/>
      <c r="J29" s="290"/>
      <c r="K29" s="283"/>
      <c r="L29" s="283"/>
      <c r="M29" s="273"/>
      <c r="N29" s="283"/>
      <c r="O29" s="290"/>
      <c r="P29" s="283"/>
      <c r="Q29" s="292"/>
      <c r="R29" s="283"/>
      <c r="S29" s="320"/>
      <c r="T29" s="321"/>
      <c r="U29" s="321"/>
      <c r="V29" s="318"/>
      <c r="W29" s="321"/>
      <c r="X29" s="321"/>
      <c r="Y29" s="318"/>
      <c r="Z29" s="318"/>
      <c r="AA29" s="293"/>
      <c r="AB29" s="294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</row>
    <row r="30" spans="1:28" s="279" customFormat="1" ht="3" customHeight="1" hidden="1">
      <c r="A30" s="319"/>
      <c r="B30" s="317"/>
      <c r="C30" s="283"/>
      <c r="D30" s="283"/>
      <c r="E30" s="273"/>
      <c r="F30" s="273"/>
      <c r="G30" s="273"/>
      <c r="H30" s="273"/>
      <c r="I30" s="283"/>
      <c r="J30" s="273"/>
      <c r="K30" s="283"/>
      <c r="L30" s="283"/>
      <c r="M30" s="273"/>
      <c r="N30" s="283"/>
      <c r="O30" s="273"/>
      <c r="P30" s="283"/>
      <c r="Q30" s="273"/>
      <c r="R30" s="283"/>
      <c r="S30" s="301"/>
      <c r="T30" s="321"/>
      <c r="U30" s="321"/>
      <c r="V30" s="318"/>
      <c r="W30" s="321"/>
      <c r="X30" s="300"/>
      <c r="Y30" s="318"/>
      <c r="Z30" s="318"/>
      <c r="AA30" s="301"/>
      <c r="AB30" s="278">
        <v>2400</v>
      </c>
    </row>
    <row r="31" spans="1:28" s="279" customFormat="1" ht="30" customHeight="1" hidden="1">
      <c r="A31" s="288"/>
      <c r="B31" s="317"/>
      <c r="C31" s="283"/>
      <c r="D31" s="283"/>
      <c r="E31" s="273"/>
      <c r="F31" s="273"/>
      <c r="G31" s="273"/>
      <c r="H31" s="273"/>
      <c r="I31" s="273">
        <v>120</v>
      </c>
      <c r="J31" s="273"/>
      <c r="K31" s="273"/>
      <c r="L31" s="273"/>
      <c r="M31" s="273"/>
      <c r="N31" s="283"/>
      <c r="O31" s="273"/>
      <c r="P31" s="283"/>
      <c r="Q31" s="323"/>
      <c r="R31" s="323"/>
      <c r="S31" s="301"/>
      <c r="T31" s="277"/>
      <c r="U31" s="277"/>
      <c r="V31" s="301"/>
      <c r="W31" s="277"/>
      <c r="X31" s="277"/>
      <c r="Y31" s="301"/>
      <c r="Z31" s="301"/>
      <c r="AA31" s="301"/>
      <c r="AB31" s="278">
        <v>2400</v>
      </c>
    </row>
    <row r="32" spans="1:28" s="279" customFormat="1" ht="24" customHeight="1">
      <c r="A32" s="295">
        <v>116</v>
      </c>
      <c r="B32" s="324">
        <f>C32+D32+E32+F32+G32+H32+I32+J32+Q32+S32+T32+V32+W32+Y32+AA32+AB32</f>
        <v>72896.24</v>
      </c>
      <c r="C32" s="273">
        <v>1056.06</v>
      </c>
      <c r="D32" s="273">
        <v>680.8</v>
      </c>
      <c r="E32" s="273">
        <v>2029.1</v>
      </c>
      <c r="F32" s="272">
        <v>991.49</v>
      </c>
      <c r="G32" s="272">
        <v>174.04</v>
      </c>
      <c r="H32" s="272">
        <v>384.3</v>
      </c>
      <c r="I32" s="273">
        <v>1152.9</v>
      </c>
      <c r="J32" s="273">
        <v>1305.17</v>
      </c>
      <c r="K32" s="273"/>
      <c r="L32" s="273"/>
      <c r="M32" s="273"/>
      <c r="N32" s="273"/>
      <c r="O32" s="273"/>
      <c r="P32" s="273"/>
      <c r="Q32" s="273">
        <v>15811.2</v>
      </c>
      <c r="R32" s="273"/>
      <c r="S32" s="277">
        <v>16470</v>
      </c>
      <c r="T32" s="301">
        <v>29097</v>
      </c>
      <c r="U32" s="301"/>
      <c r="V32" s="301">
        <v>219.6</v>
      </c>
      <c r="W32" s="301">
        <v>274.5</v>
      </c>
      <c r="X32" s="301"/>
      <c r="Y32" s="301">
        <v>2196</v>
      </c>
      <c r="Z32" s="301"/>
      <c r="AA32" s="301">
        <v>395.28</v>
      </c>
      <c r="AB32" s="278">
        <v>658.8</v>
      </c>
    </row>
    <row r="33" spans="1:28" s="279" customFormat="1" ht="21.75" customHeight="1">
      <c r="A33" s="280">
        <v>117</v>
      </c>
      <c r="B33" s="317">
        <f>C33+D33+E33+F33+G33+H33+I33+J33+K33+L33+O33+P33+Q33+R33+S33+T33+V33+W33+X33+Y33+Z33+AA33+AB33</f>
        <v>118948.80000000002</v>
      </c>
      <c r="C33" s="283">
        <v>1006.25</v>
      </c>
      <c r="D33" s="283">
        <v>680.81</v>
      </c>
      <c r="E33" s="283">
        <v>3768.34</v>
      </c>
      <c r="F33" s="283">
        <v>1109.07</v>
      </c>
      <c r="G33" s="283">
        <v>162.5</v>
      </c>
      <c r="H33" s="283">
        <v>439.2</v>
      </c>
      <c r="I33" s="282">
        <v>15669.95</v>
      </c>
      <c r="J33" s="283">
        <v>166.41</v>
      </c>
      <c r="K33" s="283">
        <v>4611.6</v>
      </c>
      <c r="L33" s="283">
        <v>5250.59</v>
      </c>
      <c r="M33" s="273"/>
      <c r="N33" s="273"/>
      <c r="O33" s="283">
        <v>10546.07</v>
      </c>
      <c r="P33" s="283"/>
      <c r="Q33" s="283">
        <v>15811.2</v>
      </c>
      <c r="R33" s="283">
        <v>4222.91</v>
      </c>
      <c r="S33" s="318">
        <v>16470</v>
      </c>
      <c r="T33" s="318"/>
      <c r="U33" s="318"/>
      <c r="V33" s="318">
        <v>7905.6</v>
      </c>
      <c r="W33" s="318">
        <v>384.3</v>
      </c>
      <c r="X33" s="318">
        <v>27450</v>
      </c>
      <c r="Y33" s="318">
        <v>2196</v>
      </c>
      <c r="Z33" s="301"/>
      <c r="AA33" s="318">
        <v>439.2</v>
      </c>
      <c r="AB33" s="325">
        <v>658.8</v>
      </c>
    </row>
    <row r="34" spans="1:28" s="279" customFormat="1" ht="15.75" customHeight="1" hidden="1">
      <c r="A34" s="319"/>
      <c r="B34" s="317"/>
      <c r="C34" s="283"/>
      <c r="D34" s="283"/>
      <c r="E34" s="283"/>
      <c r="F34" s="283"/>
      <c r="G34" s="283"/>
      <c r="H34" s="283"/>
      <c r="I34" s="290"/>
      <c r="J34" s="283"/>
      <c r="K34" s="283"/>
      <c r="L34" s="283"/>
      <c r="M34" s="303">
        <v>3</v>
      </c>
      <c r="N34" s="273">
        <f>L33*M34</f>
        <v>15751.77</v>
      </c>
      <c r="O34" s="283"/>
      <c r="P34" s="283"/>
      <c r="Q34" s="283"/>
      <c r="R34" s="283"/>
      <c r="S34" s="320"/>
      <c r="T34" s="318"/>
      <c r="U34" s="318"/>
      <c r="V34" s="318"/>
      <c r="W34" s="318"/>
      <c r="X34" s="320"/>
      <c r="Y34" s="318"/>
      <c r="Z34" s="301"/>
      <c r="AA34" s="320"/>
      <c r="AB34" s="326"/>
    </row>
    <row r="35" spans="1:28" s="279" customFormat="1" ht="30" customHeight="1" hidden="1">
      <c r="A35" s="327"/>
      <c r="B35" s="317" t="e">
        <f>#REF!</f>
        <v>#REF!</v>
      </c>
      <c r="C35" s="273"/>
      <c r="D35" s="273"/>
      <c r="E35" s="273"/>
      <c r="F35" s="273"/>
      <c r="G35" s="273"/>
      <c r="H35" s="273"/>
      <c r="I35" s="305"/>
      <c r="J35" s="273"/>
      <c r="K35" s="273"/>
      <c r="L35" s="273"/>
      <c r="M35" s="273"/>
      <c r="N35" s="273"/>
      <c r="O35" s="273"/>
      <c r="P35" s="273"/>
      <c r="Q35" s="273"/>
      <c r="R35" s="273"/>
      <c r="S35" s="301"/>
      <c r="T35" s="301"/>
      <c r="U35" s="301"/>
      <c r="V35" s="301"/>
      <c r="W35" s="301"/>
      <c r="X35" s="301"/>
      <c r="Y35" s="301"/>
      <c r="Z35" s="301"/>
      <c r="AA35" s="301"/>
      <c r="AB35" s="328">
        <v>2400</v>
      </c>
    </row>
    <row r="36" spans="1:28" s="279" customFormat="1" ht="30" customHeight="1" hidden="1">
      <c r="A36" s="327"/>
      <c r="B36" s="317"/>
      <c r="C36" s="273"/>
      <c r="D36" s="273"/>
      <c r="E36" s="273"/>
      <c r="F36" s="273"/>
      <c r="G36" s="273"/>
      <c r="H36" s="273"/>
      <c r="I36" s="305"/>
      <c r="J36" s="273"/>
      <c r="K36" s="273"/>
      <c r="L36" s="273"/>
      <c r="M36" s="273"/>
      <c r="N36" s="273"/>
      <c r="O36" s="273"/>
      <c r="P36" s="273"/>
      <c r="Q36" s="273"/>
      <c r="R36" s="273"/>
      <c r="S36" s="301"/>
      <c r="T36" s="301"/>
      <c r="U36" s="301"/>
      <c r="V36" s="301"/>
      <c r="W36" s="301"/>
      <c r="X36" s="301"/>
      <c r="Y36" s="301"/>
      <c r="Z36" s="301"/>
      <c r="AA36" s="301"/>
      <c r="AB36" s="328">
        <v>2400</v>
      </c>
    </row>
    <row r="37" spans="1:28" s="279" customFormat="1" ht="30" customHeight="1" hidden="1">
      <c r="A37" s="329"/>
      <c r="B37" s="317">
        <f>C38+D38+E38+F38+G38+H38+Q38+U38+V38+Z38+AA38+AB38</f>
        <v>43163.439999999995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305"/>
      <c r="O37" s="305"/>
      <c r="P37" s="273"/>
      <c r="Q37" s="273"/>
      <c r="R37" s="273"/>
      <c r="S37" s="301"/>
      <c r="T37" s="301"/>
      <c r="U37" s="301"/>
      <c r="V37" s="301"/>
      <c r="W37" s="301"/>
      <c r="X37" s="301"/>
      <c r="Y37" s="301"/>
      <c r="Z37" s="301"/>
      <c r="AA37" s="301"/>
      <c r="AB37" s="328">
        <v>2400</v>
      </c>
    </row>
    <row r="38" spans="1:28" s="279" customFormat="1" ht="18.75" customHeight="1">
      <c r="A38" s="295">
        <v>131</v>
      </c>
      <c r="B38" s="317"/>
      <c r="C38" s="273">
        <v>636.97</v>
      </c>
      <c r="D38" s="273">
        <v>680.81</v>
      </c>
      <c r="E38" s="273">
        <v>7536.67</v>
      </c>
      <c r="F38" s="273">
        <v>2031.15</v>
      </c>
      <c r="G38" s="273">
        <v>512.7</v>
      </c>
      <c r="H38" s="273">
        <v>549</v>
      </c>
      <c r="I38" s="273"/>
      <c r="J38" s="273"/>
      <c r="K38" s="273"/>
      <c r="L38" s="273"/>
      <c r="M38" s="273"/>
      <c r="N38" s="273"/>
      <c r="O38" s="273"/>
      <c r="P38" s="273"/>
      <c r="Q38" s="273">
        <v>15811.2</v>
      </c>
      <c r="R38" s="273"/>
      <c r="S38" s="301"/>
      <c r="T38" s="301"/>
      <c r="U38" s="301">
        <v>5929.2</v>
      </c>
      <c r="V38" s="301">
        <v>4831.2</v>
      </c>
      <c r="W38" s="301"/>
      <c r="X38" s="301"/>
      <c r="Y38" s="301"/>
      <c r="Z38" s="301">
        <v>3294</v>
      </c>
      <c r="AA38" s="301">
        <v>691.74</v>
      </c>
      <c r="AB38" s="328">
        <v>658.8</v>
      </c>
    </row>
    <row r="39" spans="1:28" s="279" customFormat="1" ht="21.75" customHeight="1">
      <c r="A39" s="295">
        <v>133</v>
      </c>
      <c r="B39" s="271">
        <f>C39+D39+E39+F39+G39+H39+S39+U39+Z39+AA39+AB39</f>
        <v>37553.880000000005</v>
      </c>
      <c r="C39" s="272">
        <v>1021.19</v>
      </c>
      <c r="D39" s="272">
        <v>680.81</v>
      </c>
      <c r="E39" s="272">
        <v>7536.67</v>
      </c>
      <c r="F39" s="272">
        <v>1906.5</v>
      </c>
      <c r="G39" s="272">
        <v>386.11</v>
      </c>
      <c r="H39" s="272">
        <v>768.6</v>
      </c>
      <c r="I39" s="273"/>
      <c r="J39" s="273"/>
      <c r="K39" s="274"/>
      <c r="L39" s="272"/>
      <c r="M39" s="272"/>
      <c r="N39" s="272"/>
      <c r="O39" s="272"/>
      <c r="P39" s="272"/>
      <c r="Q39" s="276"/>
      <c r="R39" s="276"/>
      <c r="S39" s="277">
        <v>16470</v>
      </c>
      <c r="T39" s="277"/>
      <c r="U39" s="277">
        <v>3952.8</v>
      </c>
      <c r="V39" s="277"/>
      <c r="W39" s="277"/>
      <c r="X39" s="277"/>
      <c r="Y39" s="277"/>
      <c r="Z39" s="277">
        <v>3074.4</v>
      </c>
      <c r="AA39" s="277">
        <v>1098</v>
      </c>
      <c r="AB39" s="278">
        <v>658.8</v>
      </c>
    </row>
    <row r="40" spans="1:28" s="279" customFormat="1" ht="30.75" customHeight="1">
      <c r="A40" s="297">
        <v>134</v>
      </c>
      <c r="B40" s="271">
        <f>C40+D40+E40+F40+G40+H40+Q40+S40+U40+V40+Z40+AA40+AB40</f>
        <v>53562.93000000001</v>
      </c>
      <c r="C40" s="272">
        <v>1156.64</v>
      </c>
      <c r="D40" s="272">
        <v>680.81</v>
      </c>
      <c r="E40" s="272">
        <v>7536.67</v>
      </c>
      <c r="F40" s="272">
        <v>2110.47</v>
      </c>
      <c r="G40" s="272">
        <v>519.04</v>
      </c>
      <c r="H40" s="272">
        <v>878.4</v>
      </c>
      <c r="I40" s="273"/>
      <c r="J40" s="273"/>
      <c r="K40" s="274"/>
      <c r="L40" s="272"/>
      <c r="M40" s="272"/>
      <c r="N40" s="272"/>
      <c r="O40" s="272"/>
      <c r="P40" s="272"/>
      <c r="Q40" s="276">
        <v>15811.2</v>
      </c>
      <c r="R40" s="276"/>
      <c r="S40" s="277">
        <v>10980</v>
      </c>
      <c r="T40" s="277"/>
      <c r="U40" s="277">
        <v>3952.8</v>
      </c>
      <c r="V40" s="277">
        <v>5270.4</v>
      </c>
      <c r="W40" s="277"/>
      <c r="X40" s="277"/>
      <c r="Y40" s="277"/>
      <c r="Z40" s="277">
        <v>3294</v>
      </c>
      <c r="AA40" s="277">
        <v>713.7</v>
      </c>
      <c r="AB40" s="278">
        <v>658.8</v>
      </c>
    </row>
    <row r="41" spans="1:28" s="279" customFormat="1" ht="27.75" customHeight="1">
      <c r="A41" s="297">
        <v>142</v>
      </c>
      <c r="B41" s="271">
        <f>C41+D41+E41+F41+G41+H41+P41+Q41+V41+W41+Z41+AA41+AB41</f>
        <v>103032.59999999999</v>
      </c>
      <c r="C41" s="272">
        <v>1156.74</v>
      </c>
      <c r="D41" s="273">
        <v>680.81</v>
      </c>
      <c r="E41" s="272">
        <v>7536.67</v>
      </c>
      <c r="F41" s="272">
        <v>3101.96</v>
      </c>
      <c r="G41" s="272">
        <v>685.12</v>
      </c>
      <c r="H41" s="272">
        <v>603.9</v>
      </c>
      <c r="I41" s="273"/>
      <c r="J41" s="273"/>
      <c r="K41" s="330"/>
      <c r="L41" s="273"/>
      <c r="M41" s="273"/>
      <c r="N41" s="273"/>
      <c r="O41" s="273"/>
      <c r="P41" s="273">
        <v>59292</v>
      </c>
      <c r="Q41" s="276">
        <v>15811.2</v>
      </c>
      <c r="R41" s="273"/>
      <c r="S41" s="277"/>
      <c r="T41" s="301"/>
      <c r="U41" s="301"/>
      <c r="V41" s="301">
        <v>8289.9</v>
      </c>
      <c r="W41" s="301">
        <v>2196</v>
      </c>
      <c r="X41" s="301"/>
      <c r="Y41" s="301"/>
      <c r="Z41" s="301">
        <v>2305.8</v>
      </c>
      <c r="AA41" s="277">
        <v>713.7</v>
      </c>
      <c r="AB41" s="278">
        <v>658.8</v>
      </c>
    </row>
    <row r="42" spans="1:28" s="279" customFormat="1" ht="20.25" customHeight="1" thickBot="1">
      <c r="A42" s="297" t="s">
        <v>191</v>
      </c>
      <c r="B42" s="331">
        <f>E42+F42+G42+H42+J42+K42+L42+R42+S42+T42+V42+W42+X42+Y42+Z42+AA42+AB42</f>
        <v>117484.57000000002</v>
      </c>
      <c r="C42" s="285"/>
      <c r="D42" s="308"/>
      <c r="E42" s="285">
        <v>2029.1</v>
      </c>
      <c r="F42" s="285">
        <v>218.13</v>
      </c>
      <c r="G42" s="285">
        <v>162.5</v>
      </c>
      <c r="H42" s="285">
        <v>549</v>
      </c>
      <c r="I42" s="308"/>
      <c r="J42" s="308">
        <v>1262.67</v>
      </c>
      <c r="K42" s="332">
        <v>4611.6</v>
      </c>
      <c r="L42" s="285">
        <v>32250.54</v>
      </c>
      <c r="M42" s="298">
        <v>3</v>
      </c>
      <c r="N42" s="285">
        <f>L42*M42</f>
        <v>96751.62</v>
      </c>
      <c r="O42" s="285"/>
      <c r="P42" s="285"/>
      <c r="Q42" s="285"/>
      <c r="R42" s="285">
        <v>12668.72</v>
      </c>
      <c r="S42" s="300">
        <v>16470</v>
      </c>
      <c r="T42" s="310">
        <v>23874.91</v>
      </c>
      <c r="U42" s="333"/>
      <c r="V42" s="310">
        <v>1317.6</v>
      </c>
      <c r="W42" s="310">
        <v>658.8</v>
      </c>
      <c r="X42" s="334">
        <v>17568</v>
      </c>
      <c r="Y42" s="300">
        <v>2196</v>
      </c>
      <c r="Z42" s="310">
        <v>549</v>
      </c>
      <c r="AA42" s="335">
        <v>439.2</v>
      </c>
      <c r="AB42" s="336">
        <v>658.8</v>
      </c>
    </row>
    <row r="43" spans="1:28" s="342" customFormat="1" ht="23.25" customHeight="1" thickBot="1">
      <c r="A43" s="337" t="s">
        <v>26</v>
      </c>
      <c r="B43" s="338">
        <f>B11+B12+B14+B15+B16+B17+B18+B19+B20+B21+B22+B25+B26+B28+B32+B33+B37+B39+B40+B41+B42</f>
        <v>1465946.46</v>
      </c>
      <c r="C43" s="339">
        <f>SUM(C11:C42)</f>
        <v>15737.529999999997</v>
      </c>
      <c r="D43" s="339">
        <f>SUM(D11:D42)</f>
        <v>22948.770000000004</v>
      </c>
      <c r="E43" s="339">
        <f>E11+E12+E14+E15+E16+E17+E18+E19+E20+E21+E22+E25+E26+E28+E33+E32+E38+E39+E40+E41+E42</f>
        <v>103774.18999999999</v>
      </c>
      <c r="F43" s="339">
        <f>F11+F12+F14+F15+F16+F17+F18+F19+F20+F21+F22+F25+F26+F28+F33+F32+F38+F39+F40+F41+F42</f>
        <v>30574.9</v>
      </c>
      <c r="G43" s="339">
        <f>G11+G12+G14+G15+G16+G17+G18+G19+G20+G21+G22+G25+G26+G28+G33+G32+G38+G39+G40+G41+G42</f>
        <v>7369.509999999999</v>
      </c>
      <c r="H43" s="339">
        <f>H11+H12+H14+H15+H16+H17+H18+H19+H20+H21+H22+H25+H26+H28+H32+H33+H38+H39+H40+H41+H42</f>
        <v>14823</v>
      </c>
      <c r="I43" s="339">
        <f>I12+I21+I26+I28+I32+I33</f>
        <v>49267.03</v>
      </c>
      <c r="J43" s="339">
        <f>J12+J15+J19+J25+J26+J29+J32+J33+J42</f>
        <v>16398.53</v>
      </c>
      <c r="K43" s="340">
        <f>SUM(K11:K42)</f>
        <v>41504.399999999994</v>
      </c>
      <c r="L43" s="339">
        <f>SUM(L11:L42)</f>
        <v>69067.04000000001</v>
      </c>
      <c r="M43" s="339"/>
      <c r="N43" s="339">
        <f>N15+N25+N34+N42</f>
        <v>194535.47999999998</v>
      </c>
      <c r="O43" s="339">
        <f>O15+O33</f>
        <v>23068.54</v>
      </c>
      <c r="P43" s="339">
        <f>P41</f>
        <v>59292</v>
      </c>
      <c r="Q43" s="339">
        <f>SUM(Q11:Q42)</f>
        <v>221356.80000000005</v>
      </c>
      <c r="R43" s="339">
        <f>SUM(R11:R42)</f>
        <v>106980.33000000002</v>
      </c>
      <c r="S43" s="339">
        <f>S12+S14+S16+S17+S18+S19+S20+S21+S22+S25+S26+S32+S33+S39+S40+S42</f>
        <v>258030</v>
      </c>
      <c r="T43" s="339">
        <f aca="true" t="shared" si="1" ref="T43:AA43">SUM(T11:T42)</f>
        <v>52971.91</v>
      </c>
      <c r="U43" s="339">
        <f t="shared" si="1"/>
        <v>67197.59999999999</v>
      </c>
      <c r="V43" s="339">
        <f t="shared" si="1"/>
        <v>91024.2</v>
      </c>
      <c r="W43" s="339">
        <f t="shared" si="1"/>
        <v>13000.32</v>
      </c>
      <c r="X43" s="339">
        <f t="shared" si="1"/>
        <v>105408</v>
      </c>
      <c r="Y43" s="339">
        <f t="shared" si="1"/>
        <v>21960</v>
      </c>
      <c r="Z43" s="339">
        <f t="shared" si="1"/>
        <v>44469.00000000001</v>
      </c>
      <c r="AA43" s="339">
        <f t="shared" si="1"/>
        <v>16546.86</v>
      </c>
      <c r="AB43" s="341">
        <f>AB11+AB12+AB14+AB15+AB16+AB17+AB18+AB19+AB20+AB21+AB25+AB22+AB26+AB28+AB32+AB33+AB38+AB39+AB40+AB41+AB42</f>
        <v>13175.999999999995</v>
      </c>
    </row>
    <row r="44" spans="2:29" ht="14.25" customHeight="1">
      <c r="B44" s="1"/>
      <c r="C44" s="191"/>
      <c r="D44" s="191"/>
      <c r="E44" s="191"/>
      <c r="F44" s="191"/>
      <c r="G44" s="191"/>
      <c r="H44" s="191"/>
      <c r="I44" s="191"/>
      <c r="J44" s="343"/>
      <c r="K44" s="343"/>
      <c r="L44" s="343"/>
      <c r="M44" s="343"/>
      <c r="N44" s="343"/>
      <c r="O44" s="343"/>
      <c r="P44" s="343"/>
      <c r="Q44" s="343"/>
      <c r="R44" s="343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344"/>
    </row>
    <row r="45" spans="3:30" ht="13.5" customHeight="1">
      <c r="C45" s="241"/>
      <c r="D45" s="241"/>
      <c r="E45" s="241"/>
      <c r="F45" s="241"/>
      <c r="G45" s="241"/>
      <c r="H45" s="241"/>
      <c r="I45" s="191"/>
      <c r="J45" s="191"/>
      <c r="K45" s="191"/>
      <c r="L45" s="191"/>
      <c r="M45" s="191"/>
      <c r="N45" s="241"/>
      <c r="O45" s="241"/>
      <c r="P45" s="241"/>
      <c r="Q45" s="241"/>
      <c r="R45" s="24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D45"/>
    </row>
    <row r="46" spans="3:30" ht="13.5" customHeight="1">
      <c r="C46" s="241"/>
      <c r="D46" s="241"/>
      <c r="E46" s="241"/>
      <c r="F46" s="241"/>
      <c r="G46" s="241"/>
      <c r="H46" s="241"/>
      <c r="I46" s="191"/>
      <c r="J46" s="243" t="s">
        <v>162</v>
      </c>
      <c r="K46" s="241"/>
      <c r="L46" s="241"/>
      <c r="M46" s="241"/>
      <c r="N46" s="241"/>
      <c r="O46" s="241"/>
      <c r="P46" s="241" t="s">
        <v>163</v>
      </c>
      <c r="Q46" s="191"/>
      <c r="R46" s="191"/>
      <c r="S46" s="242"/>
      <c r="T46" s="191"/>
      <c r="U46" s="191"/>
      <c r="V46" s="191"/>
      <c r="W46" s="191"/>
      <c r="X46" s="191"/>
      <c r="Y46" s="191"/>
      <c r="Z46" s="191"/>
      <c r="AA46" s="191"/>
      <c r="AB46" s="191"/>
      <c r="AD46"/>
    </row>
    <row r="47" spans="3:30" ht="15" customHeight="1">
      <c r="C47" s="241"/>
      <c r="D47" s="245"/>
      <c r="E47" s="245"/>
      <c r="F47" s="245"/>
      <c r="G47" s="245"/>
      <c r="H47" s="245"/>
      <c r="I47" s="191"/>
      <c r="J47" s="243"/>
      <c r="K47" s="241"/>
      <c r="L47" s="241"/>
      <c r="M47" s="241"/>
      <c r="N47" s="241"/>
      <c r="O47" s="241"/>
      <c r="P47" s="241"/>
      <c r="Q47" s="191"/>
      <c r="R47" s="191"/>
      <c r="S47" s="245"/>
      <c r="T47" s="191"/>
      <c r="U47" s="345"/>
      <c r="V47" s="191"/>
      <c r="W47" s="191"/>
      <c r="X47" s="191"/>
      <c r="Y47" s="345"/>
      <c r="Z47" s="191"/>
      <c r="AA47" s="191"/>
      <c r="AB47" s="345"/>
      <c r="AD47"/>
    </row>
    <row r="48" spans="3:30" ht="15">
      <c r="C48" s="186"/>
      <c r="D48" s="186"/>
      <c r="E48" s="186"/>
      <c r="F48" s="186"/>
      <c r="G48" s="186"/>
      <c r="H48" s="186"/>
      <c r="I48" s="191"/>
      <c r="J48" s="246" t="s">
        <v>164</v>
      </c>
      <c r="K48" s="246"/>
      <c r="L48" s="246"/>
      <c r="M48" s="246"/>
      <c r="N48" s="241"/>
      <c r="O48" s="241"/>
      <c r="P48" s="245" t="s">
        <v>165</v>
      </c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345"/>
      <c r="AB48" s="191"/>
      <c r="AD48"/>
    </row>
    <row r="49" spans="3:30" ht="15" customHeight="1">
      <c r="C49" s="186"/>
      <c r="D49" s="186"/>
      <c r="E49" s="186"/>
      <c r="F49" s="186"/>
      <c r="G49" s="186"/>
      <c r="H49" s="186"/>
      <c r="I49" s="191"/>
      <c r="J49" s="191"/>
      <c r="K49" s="191"/>
      <c r="L49" s="191"/>
      <c r="M49" s="191"/>
      <c r="N49" s="186"/>
      <c r="O49" s="186"/>
      <c r="P49" s="186"/>
      <c r="Q49" s="186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D49"/>
    </row>
    <row r="50" spans="3:30" ht="15">
      <c r="C50" s="186"/>
      <c r="D50" s="186"/>
      <c r="E50" s="186"/>
      <c r="F50" s="186"/>
      <c r="G50" s="186"/>
      <c r="H50" s="186"/>
      <c r="I50" s="191"/>
      <c r="K50" s="191"/>
      <c r="L50" s="191"/>
      <c r="P50" s="191"/>
      <c r="S50"/>
      <c r="T50" s="191"/>
      <c r="U50" s="191"/>
      <c r="V50" s="191"/>
      <c r="W50" s="345"/>
      <c r="X50" s="191"/>
      <c r="Y50" s="191"/>
      <c r="Z50" s="191"/>
      <c r="AA50" s="191"/>
      <c r="AB50" s="191"/>
      <c r="AD50"/>
    </row>
    <row r="51" spans="3:30" ht="12.75"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345"/>
      <c r="W51" s="191"/>
      <c r="X51" s="191"/>
      <c r="Y51" s="191"/>
      <c r="Z51" s="191"/>
      <c r="AA51" s="191"/>
      <c r="AB51" s="191"/>
      <c r="AD51"/>
    </row>
    <row r="52" spans="3:28" ht="12.75"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</row>
    <row r="53" spans="3:28" ht="12.75"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</row>
    <row r="54" spans="3:28" ht="12.75"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</row>
    <row r="55" spans="3:28" ht="12.75"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</row>
    <row r="56" spans="3:28" ht="12.75"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</row>
    <row r="57" spans="3:28" ht="12.75"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</row>
    <row r="58" spans="3:28" ht="12.75"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</row>
    <row r="59" spans="3:28" ht="24.75" customHeight="1"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</row>
    <row r="60" spans="3:30" ht="24.75" customHeight="1"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D60"/>
    </row>
    <row r="61" spans="3:30" ht="24.75" customHeight="1"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D61"/>
    </row>
    <row r="62" spans="3:30" ht="24.75" customHeight="1"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D62"/>
    </row>
    <row r="63" spans="3:28" ht="12.75"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</row>
    <row r="64" spans="3:28" ht="12.75"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</row>
    <row r="65" spans="3:28" ht="12.75"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</row>
    <row r="66" spans="3:28" ht="12.75"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</row>
    <row r="67" spans="3:28" ht="12.75"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</row>
    <row r="68" spans="3:28" ht="12.75"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</row>
    <row r="69" spans="3:28" ht="12.75"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</row>
    <row r="70" spans="3:28" ht="12.75"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</row>
    <row r="71" spans="3:28" ht="12.75"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</row>
    <row r="72" spans="3:28" ht="12.75"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</row>
    <row r="73" spans="3:28" ht="12.75"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</row>
    <row r="74" spans="3:28" ht="12.75"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</row>
    <row r="75" spans="3:28" ht="12.7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</row>
    <row r="76" spans="3:28" ht="12.7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</row>
    <row r="77" spans="3:28" ht="12.7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</row>
    <row r="78" spans="3:28" ht="12.75"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</row>
    <row r="79" spans="3:28" ht="12.75"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</row>
    <row r="80" spans="3:28" ht="12.75"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</row>
    <row r="81" spans="3:28" ht="12.75"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</row>
    <row r="82" spans="3:28" ht="12.75"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</row>
    <row r="83" spans="3:28" ht="12.75"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</row>
    <row r="84" spans="3:28" ht="12.75"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</row>
    <row r="85" spans="3:28" ht="12.75"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</row>
    <row r="86" spans="3:28" ht="12.75"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</row>
    <row r="87" spans="3:28" ht="12.75"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</row>
    <row r="88" spans="3:28" ht="12.75"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</row>
    <row r="89" spans="3:28" ht="12.75"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</row>
    <row r="90" spans="3:28" ht="12.75"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</row>
    <row r="91" spans="3:28" ht="12.75"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</row>
    <row r="92" spans="3:28" ht="12.75"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</row>
    <row r="93" spans="3:28" ht="12.75"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</row>
    <row r="94" spans="3:28" ht="12.75"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</row>
    <row r="95" spans="3:28" ht="12.75"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</row>
    <row r="96" spans="3:28" ht="12.75"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</row>
    <row r="97" spans="3:28" ht="12.75"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</row>
    <row r="98" spans="3:28" ht="12.75"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</row>
    <row r="99" spans="3:28" ht="12.75"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</row>
    <row r="100" spans="3:28" ht="12.75"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</row>
    <row r="101" spans="3:28" ht="12.75"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</row>
    <row r="102" spans="3:28" ht="12.75"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</row>
    <row r="103" spans="3:28" ht="12.75"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</row>
    <row r="104" spans="3:28" ht="12.75"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</row>
    <row r="105" spans="3:28" ht="12.75"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</row>
    <row r="106" spans="3:28" ht="12.75"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</row>
    <row r="107" spans="3:28" ht="12.75"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</row>
    <row r="108" spans="3:28" ht="12.75"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</row>
    <row r="109" spans="3:28" ht="12.75"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</row>
    <row r="110" spans="3:28" ht="12.75"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</row>
    <row r="111" spans="3:28" ht="12.75"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</row>
    <row r="112" spans="3:28" ht="12.75"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</row>
    <row r="113" spans="3:28" ht="12.75"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</row>
    <row r="114" spans="3:28" ht="12.75"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</row>
    <row r="115" spans="3:28" ht="12.75"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</row>
    <row r="116" spans="3:28" ht="12.75"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</row>
    <row r="117" spans="3:28" ht="12.75"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</row>
    <row r="118" spans="3:28" ht="12.75"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</row>
    <row r="119" spans="3:28" ht="12.75"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</row>
    <row r="120" spans="3:28" ht="12.75"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</row>
    <row r="121" spans="3:28" ht="12.75"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</row>
    <row r="122" spans="3:28" ht="12.75"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</row>
    <row r="123" spans="3:28" ht="12.75"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</row>
    <row r="124" spans="3:28" ht="12.75"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</row>
    <row r="125" spans="3:28" ht="12.75"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</row>
    <row r="126" spans="3:28" ht="12.75"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</row>
  </sheetData>
  <mergeCells count="137">
    <mergeCell ref="AB33:AB34"/>
    <mergeCell ref="B35:B36"/>
    <mergeCell ref="B37:B38"/>
    <mergeCell ref="W33:W34"/>
    <mergeCell ref="X33:X34"/>
    <mergeCell ref="Y33:Y34"/>
    <mergeCell ref="AA33:AA34"/>
    <mergeCell ref="S33:S34"/>
    <mergeCell ref="T33:T34"/>
    <mergeCell ref="U33:U34"/>
    <mergeCell ref="V33:V34"/>
    <mergeCell ref="O33:O34"/>
    <mergeCell ref="P33:P34"/>
    <mergeCell ref="Q33:Q34"/>
    <mergeCell ref="R33:R34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Z28:Z30"/>
    <mergeCell ref="AA28:AA29"/>
    <mergeCell ref="AB28:AB29"/>
    <mergeCell ref="N29:N31"/>
    <mergeCell ref="V28:V30"/>
    <mergeCell ref="W28:W30"/>
    <mergeCell ref="X28:X29"/>
    <mergeCell ref="Y28:Y30"/>
    <mergeCell ref="R28:R30"/>
    <mergeCell ref="S28:S29"/>
    <mergeCell ref="T28:T30"/>
    <mergeCell ref="U28:U30"/>
    <mergeCell ref="L28:L30"/>
    <mergeCell ref="O28:O29"/>
    <mergeCell ref="P28:P31"/>
    <mergeCell ref="Q28:Q29"/>
    <mergeCell ref="H28:H29"/>
    <mergeCell ref="I28:I30"/>
    <mergeCell ref="J28:J29"/>
    <mergeCell ref="K28:K30"/>
    <mergeCell ref="Y26:Y27"/>
    <mergeCell ref="AA26:AA27"/>
    <mergeCell ref="AB26:AB27"/>
    <mergeCell ref="A28:A31"/>
    <mergeCell ref="B28:B31"/>
    <mergeCell ref="C28:C31"/>
    <mergeCell ref="D28:D31"/>
    <mergeCell ref="E28:E29"/>
    <mergeCell ref="F28:F29"/>
    <mergeCell ref="G28:G29"/>
    <mergeCell ref="T26:T27"/>
    <mergeCell ref="U26:U27"/>
    <mergeCell ref="V26:V27"/>
    <mergeCell ref="W26:W27"/>
    <mergeCell ref="P26:P27"/>
    <mergeCell ref="Q26:Q27"/>
    <mergeCell ref="R26:R27"/>
    <mergeCell ref="S26:S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AB12:AB13"/>
    <mergeCell ref="I22:I23"/>
    <mergeCell ref="A23:A24"/>
    <mergeCell ref="B23:B24"/>
    <mergeCell ref="C23:C24"/>
    <mergeCell ref="D23:D24"/>
    <mergeCell ref="N23:N24"/>
    <mergeCell ref="P23:P24"/>
    <mergeCell ref="X12:X13"/>
    <mergeCell ref="Y12:Y13"/>
    <mergeCell ref="Z12:Z13"/>
    <mergeCell ref="AA12:AA13"/>
    <mergeCell ref="T12:T13"/>
    <mergeCell ref="U12:U13"/>
    <mergeCell ref="V12:V13"/>
    <mergeCell ref="W12:W13"/>
    <mergeCell ref="P12:P13"/>
    <mergeCell ref="Q12:Q13"/>
    <mergeCell ref="R12:R13"/>
    <mergeCell ref="S12:S13"/>
    <mergeCell ref="I12:I13"/>
    <mergeCell ref="J12:J13"/>
    <mergeCell ref="K12:K13"/>
    <mergeCell ref="L12:L13"/>
    <mergeCell ref="AA6:AA10"/>
    <mergeCell ref="AB6:AB10"/>
    <mergeCell ref="A12:A13"/>
    <mergeCell ref="B12:B13"/>
    <mergeCell ref="C12:C13"/>
    <mergeCell ref="D12:D13"/>
    <mergeCell ref="E12:E13"/>
    <mergeCell ref="F12:F13"/>
    <mergeCell ref="G12:G13"/>
    <mergeCell ref="H12:H13"/>
    <mergeCell ref="W6:W10"/>
    <mergeCell ref="X6:X10"/>
    <mergeCell ref="Y6:Y10"/>
    <mergeCell ref="Z6:Z10"/>
    <mergeCell ref="S6:S10"/>
    <mergeCell ref="T6:T10"/>
    <mergeCell ref="U6:U10"/>
    <mergeCell ref="V6:V10"/>
    <mergeCell ref="O6:O10"/>
    <mergeCell ref="P6:P10"/>
    <mergeCell ref="Q6:Q10"/>
    <mergeCell ref="R6:R10"/>
    <mergeCell ref="I6:I10"/>
    <mergeCell ref="J6:J10"/>
    <mergeCell ref="K6:K10"/>
    <mergeCell ref="L6:L10"/>
    <mergeCell ref="A3:AB3"/>
    <mergeCell ref="A4:AB4"/>
    <mergeCell ref="A6:A10"/>
    <mergeCell ref="B6:B10"/>
    <mergeCell ref="C6:C10"/>
    <mergeCell ref="D6:D10"/>
    <mergeCell ref="E6:E10"/>
    <mergeCell ref="F6:F10"/>
    <mergeCell ref="G6:G10"/>
    <mergeCell ref="H6:H10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9"/>
  <sheetViews>
    <sheetView workbookViewId="0" topLeftCell="A1">
      <selection activeCell="G16" sqref="G16"/>
    </sheetView>
  </sheetViews>
  <sheetFormatPr defaultColWidth="9.00390625" defaultRowHeight="12.75"/>
  <cols>
    <col min="1" max="1" width="10.00390625" style="0" customWidth="1"/>
    <col min="2" max="2" width="13.25390625" style="0" customWidth="1"/>
    <col min="3" max="3" width="11.125" style="0" customWidth="1"/>
    <col min="4" max="4" width="11.75390625" style="0" customWidth="1"/>
    <col min="5" max="5" width="12.75390625" style="0" customWidth="1"/>
    <col min="6" max="6" width="15.375" style="0" customWidth="1"/>
    <col min="7" max="7" width="12.75390625" style="0" customWidth="1"/>
    <col min="8" max="8" width="11.125" style="0" customWidth="1"/>
    <col min="9" max="9" width="12.75390625" style="0" customWidth="1"/>
    <col min="10" max="10" width="14.875" style="0" customWidth="1"/>
    <col min="11" max="11" width="10.375" style="0" customWidth="1"/>
    <col min="12" max="12" width="11.00390625" style="0" customWidth="1"/>
    <col min="13" max="13" width="10.75390625" style="0" hidden="1" customWidth="1"/>
    <col min="14" max="14" width="12.625" style="0" customWidth="1"/>
    <col min="15" max="15" width="11.375" style="0" customWidth="1"/>
    <col min="16" max="16" width="12.25390625" style="0" customWidth="1"/>
    <col min="17" max="17" width="11.375" style="0" customWidth="1"/>
    <col min="18" max="18" width="15.75390625" style="0" customWidth="1"/>
    <col min="19" max="19" width="14.625" style="0" customWidth="1"/>
    <col min="20" max="20" width="15.375" style="0" customWidth="1"/>
    <col min="21" max="21" width="17.00390625" style="0" customWidth="1"/>
    <col min="22" max="22" width="9.75390625" style="0" customWidth="1"/>
    <col min="23" max="24" width="12.875" style="0" customWidth="1"/>
    <col min="25" max="25" width="14.375" style="0" customWidth="1"/>
    <col min="26" max="29" width="12.875" style="0" customWidth="1"/>
    <col min="30" max="30" width="14.875" style="0" customWidth="1"/>
    <col min="31" max="33" width="13.00390625" style="0" customWidth="1"/>
    <col min="34" max="34" width="34.25390625" style="0" customWidth="1"/>
    <col min="35" max="35" width="12.25390625" style="0" customWidth="1"/>
    <col min="36" max="36" width="12.875" style="0" customWidth="1"/>
    <col min="37" max="37" width="16.625" style="0" customWidth="1"/>
    <col min="38" max="38" width="8.625" style="0" customWidth="1"/>
  </cols>
  <sheetData>
    <row r="1" spans="1:37" ht="18">
      <c r="A1" s="187" t="s">
        <v>192</v>
      </c>
      <c r="B1" s="187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9.5" customHeight="1">
      <c r="A2" s="2"/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9.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61" ht="24.75" customHeight="1">
      <c r="A4" s="249" t="s">
        <v>193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</row>
    <row r="5" spans="1:61" ht="24.75" customHeight="1">
      <c r="A5" s="249" t="s">
        <v>168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</row>
    <row r="6" ht="21.75" customHeight="1" thickBot="1"/>
    <row r="7" spans="1:23" ht="24.75" customHeight="1">
      <c r="A7" s="346" t="s">
        <v>1</v>
      </c>
      <c r="B7" s="347" t="s">
        <v>194</v>
      </c>
      <c r="C7" s="254" t="s">
        <v>195</v>
      </c>
      <c r="D7" s="254" t="s">
        <v>196</v>
      </c>
      <c r="E7" s="254" t="s">
        <v>171</v>
      </c>
      <c r="F7" s="254" t="s">
        <v>197</v>
      </c>
      <c r="G7" s="254" t="s">
        <v>149</v>
      </c>
      <c r="H7" s="254" t="s">
        <v>198</v>
      </c>
      <c r="I7" s="254" t="s">
        <v>199</v>
      </c>
      <c r="J7" s="254" t="s">
        <v>200</v>
      </c>
      <c r="K7" s="254" t="s">
        <v>201</v>
      </c>
      <c r="L7" s="254" t="s">
        <v>202</v>
      </c>
      <c r="M7" s="348"/>
      <c r="N7" s="254" t="s">
        <v>181</v>
      </c>
      <c r="O7" s="254" t="s">
        <v>203</v>
      </c>
      <c r="P7" s="254" t="s">
        <v>204</v>
      </c>
      <c r="Q7" s="254" t="s">
        <v>189</v>
      </c>
      <c r="R7" s="254" t="s">
        <v>183</v>
      </c>
      <c r="S7" s="254" t="s">
        <v>205</v>
      </c>
      <c r="T7" s="255" t="s">
        <v>206</v>
      </c>
      <c r="U7" s="254" t="s">
        <v>153</v>
      </c>
      <c r="V7" s="349" t="s">
        <v>154</v>
      </c>
      <c r="W7" s="350"/>
    </row>
    <row r="8" spans="1:23" ht="43.5" customHeight="1">
      <c r="A8" s="351"/>
      <c r="B8" s="352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 t="s">
        <v>171</v>
      </c>
      <c r="N8" s="261"/>
      <c r="O8" s="261"/>
      <c r="P8" s="261"/>
      <c r="Q8" s="261"/>
      <c r="R8" s="261"/>
      <c r="S8" s="261"/>
      <c r="T8" s="262"/>
      <c r="U8" s="261"/>
      <c r="V8" s="353"/>
      <c r="W8" s="350"/>
    </row>
    <row r="9" spans="1:22" ht="111" customHeight="1">
      <c r="A9" s="351"/>
      <c r="B9" s="352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  <c r="U9" s="261"/>
      <c r="V9" s="353"/>
    </row>
    <row r="10" spans="1:22" ht="43.5" customHeight="1">
      <c r="A10" s="351"/>
      <c r="B10" s="352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7"/>
      <c r="U10" s="261"/>
      <c r="V10" s="353"/>
    </row>
    <row r="11" spans="1:22" ht="31.5" customHeight="1">
      <c r="A11" s="351" t="s">
        <v>16</v>
      </c>
      <c r="B11" s="354">
        <f>C11+D11+E11+F11+G11+H11+I11+O11+P11+Q11+U11+V11</f>
        <v>27818.16</v>
      </c>
      <c r="C11" s="355">
        <v>576.45</v>
      </c>
      <c r="D11" s="355">
        <v>680.8</v>
      </c>
      <c r="E11" s="355">
        <v>2608.85</v>
      </c>
      <c r="F11" s="355">
        <v>681.31</v>
      </c>
      <c r="G11" s="355">
        <v>768.6</v>
      </c>
      <c r="H11" s="356">
        <v>7325.59</v>
      </c>
      <c r="I11" s="355">
        <v>6667.06</v>
      </c>
      <c r="J11" s="357"/>
      <c r="K11" s="357"/>
      <c r="L11" s="357"/>
      <c r="M11" s="283">
        <v>2376</v>
      </c>
      <c r="N11" s="357"/>
      <c r="O11" s="283">
        <v>3843</v>
      </c>
      <c r="P11" s="283">
        <v>384.3</v>
      </c>
      <c r="Q11" s="283">
        <v>3294</v>
      </c>
      <c r="R11" s="283"/>
      <c r="S11" s="358"/>
      <c r="T11" s="283"/>
      <c r="U11" s="283">
        <v>329.4</v>
      </c>
      <c r="V11" s="359">
        <v>658.8</v>
      </c>
    </row>
    <row r="12" spans="1:22" s="3" customFormat="1" ht="24.75" customHeight="1">
      <c r="A12" s="351"/>
      <c r="B12" s="354"/>
      <c r="C12" s="355"/>
      <c r="D12" s="355"/>
      <c r="E12" s="355"/>
      <c r="F12" s="355"/>
      <c r="G12" s="355"/>
      <c r="H12" s="356"/>
      <c r="I12" s="355"/>
      <c r="J12" s="357"/>
      <c r="K12" s="357"/>
      <c r="L12" s="357"/>
      <c r="M12" s="283"/>
      <c r="N12" s="357"/>
      <c r="O12" s="283"/>
      <c r="P12" s="283"/>
      <c r="Q12" s="283"/>
      <c r="R12" s="283"/>
      <c r="S12" s="358"/>
      <c r="T12" s="360"/>
      <c r="U12" s="283"/>
      <c r="V12" s="361"/>
    </row>
    <row r="13" spans="1:26" ht="21.75" customHeight="1" hidden="1">
      <c r="A13" s="362"/>
      <c r="B13" s="354">
        <f>C14+E14+F14+G14+J14+K14+L14+N14+O14+P14+R14+S14+T13+U14+V13</f>
        <v>50891.22000000001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4">
        <f>SUM(C13:P13)</f>
        <v>0</v>
      </c>
      <c r="R13" s="364"/>
      <c r="S13" s="364">
        <f>SUM(O13:Q13)</f>
        <v>0</v>
      </c>
      <c r="T13" s="283">
        <v>9972.04</v>
      </c>
      <c r="U13" s="363"/>
      <c r="V13" s="359">
        <v>658.8</v>
      </c>
      <c r="W13" s="344"/>
      <c r="X13" s="344"/>
      <c r="Y13" s="344"/>
      <c r="Z13" s="350"/>
    </row>
    <row r="14" spans="1:22" ht="49.5" customHeight="1" thickBot="1">
      <c r="A14" s="365" t="s">
        <v>17</v>
      </c>
      <c r="B14" s="366"/>
      <c r="C14" s="367">
        <v>1008.38</v>
      </c>
      <c r="D14" s="368"/>
      <c r="E14" s="367">
        <v>2029.1</v>
      </c>
      <c r="F14" s="367">
        <v>589.23</v>
      </c>
      <c r="G14" s="367">
        <v>329.4</v>
      </c>
      <c r="H14" s="369"/>
      <c r="I14" s="370"/>
      <c r="J14" s="367">
        <v>3897.9</v>
      </c>
      <c r="K14" s="367">
        <v>109.8</v>
      </c>
      <c r="L14" s="367">
        <v>4611.6</v>
      </c>
      <c r="M14" s="367">
        <v>1848</v>
      </c>
      <c r="N14" s="367">
        <v>2815.27</v>
      </c>
      <c r="O14" s="367">
        <v>5490</v>
      </c>
      <c r="P14" s="367">
        <v>329.4</v>
      </c>
      <c r="Q14" s="367"/>
      <c r="R14" s="367">
        <v>16470</v>
      </c>
      <c r="S14" s="367">
        <v>2196</v>
      </c>
      <c r="T14" s="371"/>
      <c r="U14" s="367">
        <v>384.3</v>
      </c>
      <c r="V14" s="372"/>
    </row>
    <row r="15" spans="1:22" ht="33" customHeight="1" thickBot="1">
      <c r="A15" s="373" t="s">
        <v>26</v>
      </c>
      <c r="B15" s="374">
        <f>B11+B13</f>
        <v>78709.38</v>
      </c>
      <c r="C15" s="375">
        <f aca="true" t="shared" si="0" ref="C15:J15">C11+C14</f>
        <v>1584.83</v>
      </c>
      <c r="D15" s="375">
        <f t="shared" si="0"/>
        <v>680.8</v>
      </c>
      <c r="E15" s="375">
        <f t="shared" si="0"/>
        <v>4637.95</v>
      </c>
      <c r="F15" s="375">
        <f t="shared" si="0"/>
        <v>1270.54</v>
      </c>
      <c r="G15" s="375">
        <f t="shared" si="0"/>
        <v>1098</v>
      </c>
      <c r="H15" s="375">
        <f t="shared" si="0"/>
        <v>7325.59</v>
      </c>
      <c r="I15" s="375">
        <f t="shared" si="0"/>
        <v>6667.06</v>
      </c>
      <c r="J15" s="375">
        <f t="shared" si="0"/>
        <v>3897.9</v>
      </c>
      <c r="K15" s="375">
        <f>K14</f>
        <v>109.8</v>
      </c>
      <c r="L15" s="375">
        <f>L14</f>
        <v>4611.6</v>
      </c>
      <c r="M15" s="313">
        <f>M11+M14</f>
        <v>4224</v>
      </c>
      <c r="N15" s="375">
        <f>N14</f>
        <v>2815.27</v>
      </c>
      <c r="O15" s="375">
        <f>O11+O14</f>
        <v>9333</v>
      </c>
      <c r="P15" s="375">
        <f>P11+P14</f>
        <v>713.7</v>
      </c>
      <c r="Q15" s="375">
        <f>Q11+Q14</f>
        <v>3294</v>
      </c>
      <c r="R15" s="375">
        <f>R11+R14</f>
        <v>16470</v>
      </c>
      <c r="S15" s="375">
        <f>S11+S14</f>
        <v>2196</v>
      </c>
      <c r="T15" s="375">
        <f>T11+T13</f>
        <v>9972.04</v>
      </c>
      <c r="U15" s="375">
        <f>U11+U14</f>
        <v>713.7</v>
      </c>
      <c r="V15" s="376">
        <f>V11+V13</f>
        <v>1317.6</v>
      </c>
    </row>
    <row r="16" spans="3:33" ht="21.75" customHeight="1">
      <c r="C16" s="3"/>
      <c r="D16" s="3"/>
      <c r="E16" s="3"/>
      <c r="F16" s="3"/>
      <c r="G16" s="3"/>
      <c r="H16" s="3"/>
      <c r="J16" s="377"/>
      <c r="M16" s="378" t="s">
        <v>207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4:33" ht="21.75" customHeight="1">
      <c r="D17" s="3"/>
      <c r="E17" s="3"/>
      <c r="F17" s="3"/>
      <c r="G17" s="3"/>
      <c r="H17" s="377" t="s">
        <v>162</v>
      </c>
      <c r="I17" s="377"/>
      <c r="J17" s="377"/>
      <c r="K17" s="3"/>
      <c r="L17" s="3"/>
      <c r="M17" s="3" t="s">
        <v>163</v>
      </c>
      <c r="N17" s="3" t="s">
        <v>163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4:15" ht="21.75" customHeight="1">
      <c r="D18" s="3"/>
      <c r="E18" s="3"/>
      <c r="F18" s="3"/>
      <c r="G18" s="3"/>
      <c r="H18" s="3"/>
      <c r="I18" s="3"/>
      <c r="J18" s="3"/>
      <c r="K18" s="3"/>
      <c r="L18" s="3"/>
      <c r="M18" s="377"/>
      <c r="N18" s="377"/>
      <c r="O18" s="377"/>
    </row>
    <row r="19" spans="4:15" ht="21.75" customHeight="1">
      <c r="D19" s="3"/>
      <c r="E19" s="3"/>
      <c r="F19" s="3"/>
      <c r="G19" s="3"/>
      <c r="H19" s="379" t="s">
        <v>164</v>
      </c>
      <c r="I19" s="3"/>
      <c r="J19" s="3"/>
      <c r="K19" s="3"/>
      <c r="L19" s="3"/>
      <c r="M19" s="377" t="s">
        <v>165</v>
      </c>
      <c r="N19" s="377" t="s">
        <v>165</v>
      </c>
      <c r="O19" s="377"/>
    </row>
    <row r="20" ht="21.75" customHeight="1"/>
  </sheetData>
  <mergeCells count="50">
    <mergeCell ref="T11:T12"/>
    <mergeCell ref="U11:U12"/>
    <mergeCell ref="V11:V12"/>
    <mergeCell ref="B13:B14"/>
    <mergeCell ref="T13:T14"/>
    <mergeCell ref="V13:V14"/>
    <mergeCell ref="P11:P12"/>
    <mergeCell ref="Q11:Q12"/>
    <mergeCell ref="R11:R12"/>
    <mergeCell ref="S11:S12"/>
    <mergeCell ref="L11:L12"/>
    <mergeCell ref="M11:M12"/>
    <mergeCell ref="N11:N12"/>
    <mergeCell ref="O11:O12"/>
    <mergeCell ref="H11:H12"/>
    <mergeCell ref="I11:I12"/>
    <mergeCell ref="J11:J12"/>
    <mergeCell ref="K11:K12"/>
    <mergeCell ref="U7:U10"/>
    <mergeCell ref="V7:V10"/>
    <mergeCell ref="M8:M10"/>
    <mergeCell ref="A11:A12"/>
    <mergeCell ref="B11:B12"/>
    <mergeCell ref="C11:C12"/>
    <mergeCell ref="D11:D12"/>
    <mergeCell ref="E11:E12"/>
    <mergeCell ref="F11:F12"/>
    <mergeCell ref="G11:G12"/>
    <mergeCell ref="Q7:Q10"/>
    <mergeCell ref="R7:R10"/>
    <mergeCell ref="S7:S10"/>
    <mergeCell ref="T7:T10"/>
    <mergeCell ref="L7:L10"/>
    <mergeCell ref="N7:N10"/>
    <mergeCell ref="O7:O10"/>
    <mergeCell ref="P7:P10"/>
    <mergeCell ref="H7:H10"/>
    <mergeCell ref="I7:I10"/>
    <mergeCell ref="J7:J10"/>
    <mergeCell ref="K7:K10"/>
    <mergeCell ref="A1:B1"/>
    <mergeCell ref="A4:V4"/>
    <mergeCell ref="A5:V5"/>
    <mergeCell ref="A7:A10"/>
    <mergeCell ref="B7:B10"/>
    <mergeCell ref="C7:C10"/>
    <mergeCell ref="D7:D10"/>
    <mergeCell ref="E7:E10"/>
    <mergeCell ref="F7:F10"/>
    <mergeCell ref="G7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L18"/>
  <sheetViews>
    <sheetView workbookViewId="0" topLeftCell="A1">
      <selection activeCell="K7" sqref="K7"/>
    </sheetView>
  </sheetViews>
  <sheetFormatPr defaultColWidth="9.00390625" defaultRowHeight="12.75"/>
  <cols>
    <col min="2" max="2" width="17.875" style="0" customWidth="1"/>
    <col min="3" max="3" width="11.875" style="0" customWidth="1"/>
    <col min="4" max="4" width="12.25390625" style="0" customWidth="1"/>
    <col min="5" max="5" width="11.25390625" style="0" customWidth="1"/>
    <col min="6" max="6" width="12.125" style="0" customWidth="1"/>
    <col min="7" max="7" width="15.875" style="0" customWidth="1"/>
    <col min="8" max="8" width="10.875" style="0" customWidth="1"/>
    <col min="9" max="9" width="12.00390625" style="0" customWidth="1"/>
    <col min="10" max="10" width="15.125" style="0" customWidth="1"/>
  </cols>
  <sheetData>
    <row r="1" spans="3:10" s="6" customFormat="1" ht="15.75">
      <c r="C1" s="174" t="s">
        <v>208</v>
      </c>
      <c r="D1" s="174"/>
      <c r="E1" s="3"/>
      <c r="F1" s="3"/>
      <c r="G1" s="3"/>
      <c r="H1" s="3"/>
      <c r="I1" s="3"/>
      <c r="J1" s="3"/>
    </row>
    <row r="2" spans="3:10" s="6" customFormat="1" ht="17.25" customHeight="1">
      <c r="C2" s="3"/>
      <c r="D2" s="3"/>
      <c r="E2" s="3"/>
      <c r="F2" s="3"/>
      <c r="G2" s="3"/>
      <c r="H2" s="3"/>
      <c r="I2" s="3"/>
      <c r="J2" s="3"/>
    </row>
    <row r="3" spans="3:12" s="6" customFormat="1" ht="24.75" customHeight="1">
      <c r="C3" s="174" t="s">
        <v>209</v>
      </c>
      <c r="D3" s="174"/>
      <c r="E3" s="174"/>
      <c r="F3" s="174"/>
      <c r="G3" s="174"/>
      <c r="H3" s="174"/>
      <c r="I3" s="174"/>
      <c r="J3" s="174"/>
      <c r="K3" s="248"/>
      <c r="L3" s="248"/>
    </row>
    <row r="4" spans="3:10" s="6" customFormat="1" ht="24.75" customHeight="1">
      <c r="C4" s="174" t="s">
        <v>210</v>
      </c>
      <c r="D4" s="174"/>
      <c r="E4" s="174"/>
      <c r="F4" s="174"/>
      <c r="G4" s="174"/>
      <c r="H4" s="174"/>
      <c r="I4" s="174"/>
      <c r="J4" s="174"/>
    </row>
    <row r="5" spans="3:10" s="6" customFormat="1" ht="15">
      <c r="C5" s="3"/>
      <c r="D5" s="3"/>
      <c r="E5" s="3"/>
      <c r="F5" s="3"/>
      <c r="G5" s="3"/>
      <c r="H5" s="3"/>
      <c r="I5" s="3"/>
      <c r="J5" s="3"/>
    </row>
    <row r="6" spans="3:10" s="6" customFormat="1" ht="19.5" customHeight="1" thickBot="1">
      <c r="C6" s="3"/>
      <c r="D6" s="3"/>
      <c r="E6" s="3"/>
      <c r="F6" s="3"/>
      <c r="G6" s="3"/>
      <c r="H6" s="3"/>
      <c r="I6" s="3"/>
      <c r="J6" s="3"/>
    </row>
    <row r="7" spans="3:10" s="385" customFormat="1" ht="39" customHeight="1">
      <c r="C7" s="380" t="s">
        <v>1</v>
      </c>
      <c r="D7" s="253" t="s">
        <v>211</v>
      </c>
      <c r="E7" s="381" t="s">
        <v>212</v>
      </c>
      <c r="F7" s="382" t="s">
        <v>171</v>
      </c>
      <c r="G7" s="382" t="s">
        <v>213</v>
      </c>
      <c r="H7" s="381" t="s">
        <v>214</v>
      </c>
      <c r="I7" s="383" t="s">
        <v>215</v>
      </c>
      <c r="J7" s="384" t="s">
        <v>216</v>
      </c>
    </row>
    <row r="8" spans="3:10" s="385" customFormat="1" ht="39" customHeight="1">
      <c r="C8" s="386"/>
      <c r="D8" s="387"/>
      <c r="E8" s="388"/>
      <c r="F8" s="389"/>
      <c r="G8" s="389"/>
      <c r="H8" s="388"/>
      <c r="I8" s="390"/>
      <c r="J8" s="391"/>
    </row>
    <row r="9" spans="3:10" s="385" customFormat="1" ht="90" customHeight="1">
      <c r="C9" s="386"/>
      <c r="D9" s="387"/>
      <c r="E9" s="388"/>
      <c r="F9" s="389"/>
      <c r="G9" s="389"/>
      <c r="H9" s="388"/>
      <c r="I9" s="390"/>
      <c r="J9" s="391"/>
    </row>
    <row r="10" spans="3:10" s="385" customFormat="1" ht="47.25" customHeight="1">
      <c r="C10" s="386"/>
      <c r="D10" s="387"/>
      <c r="E10" s="392"/>
      <c r="F10" s="393"/>
      <c r="G10" s="393"/>
      <c r="H10" s="392"/>
      <c r="I10" s="394"/>
      <c r="J10" s="395"/>
    </row>
    <row r="11" spans="3:10" s="385" customFormat="1" ht="36.75" customHeight="1">
      <c r="C11" s="396" t="s">
        <v>217</v>
      </c>
      <c r="D11" s="397">
        <f>SUM(E11:J11)</f>
        <v>3432.14</v>
      </c>
      <c r="E11" s="398">
        <v>525.85</v>
      </c>
      <c r="F11" s="398">
        <v>59.78</v>
      </c>
      <c r="G11" s="398">
        <v>11.89</v>
      </c>
      <c r="H11" s="398">
        <v>1647</v>
      </c>
      <c r="I11" s="398">
        <v>1185.84</v>
      </c>
      <c r="J11" s="399">
        <v>1.78</v>
      </c>
    </row>
    <row r="12" spans="3:10" ht="29.25" customHeight="1">
      <c r="C12" s="396" t="s">
        <v>20</v>
      </c>
      <c r="D12" s="397">
        <f>SUM(E12:J12)</f>
        <v>3323.64</v>
      </c>
      <c r="E12" s="398">
        <v>420.71</v>
      </c>
      <c r="F12" s="398">
        <v>60.12</v>
      </c>
      <c r="G12" s="398">
        <v>8.2</v>
      </c>
      <c r="H12" s="398">
        <v>1647</v>
      </c>
      <c r="I12" s="398">
        <v>1185.84</v>
      </c>
      <c r="J12" s="399">
        <v>1.77</v>
      </c>
    </row>
    <row r="13" spans="3:10" ht="34.5" customHeight="1" thickBot="1">
      <c r="C13" s="400" t="s">
        <v>26</v>
      </c>
      <c r="D13" s="401">
        <f aca="true" t="shared" si="0" ref="D13:J13">D11+D12</f>
        <v>6755.78</v>
      </c>
      <c r="E13" s="402">
        <f t="shared" si="0"/>
        <v>946.56</v>
      </c>
      <c r="F13" s="402">
        <f t="shared" si="0"/>
        <v>119.9</v>
      </c>
      <c r="G13" s="402">
        <f t="shared" si="0"/>
        <v>20.09</v>
      </c>
      <c r="H13" s="402">
        <f t="shared" si="0"/>
        <v>3294</v>
      </c>
      <c r="I13" s="402">
        <f t="shared" si="0"/>
        <v>2371.68</v>
      </c>
      <c r="J13" s="403">
        <f t="shared" si="0"/>
        <v>3.55</v>
      </c>
    </row>
    <row r="15" spans="5:7" ht="15">
      <c r="E15" s="3"/>
      <c r="F15" s="3"/>
      <c r="G15" s="3"/>
    </row>
    <row r="16" spans="3:9" ht="15">
      <c r="C16" s="377" t="s">
        <v>162</v>
      </c>
      <c r="D16" s="377"/>
      <c r="E16" s="377"/>
      <c r="F16" s="3"/>
      <c r="G16" s="3"/>
      <c r="H16" s="3" t="s">
        <v>163</v>
      </c>
      <c r="I16" s="3"/>
    </row>
    <row r="17" spans="3:7" ht="15">
      <c r="C17" s="3"/>
      <c r="D17" s="3"/>
      <c r="E17" s="3"/>
      <c r="F17" s="3"/>
      <c r="G17" s="3"/>
    </row>
    <row r="18" spans="3:9" ht="15">
      <c r="C18" s="379" t="s">
        <v>164</v>
      </c>
      <c r="D18" s="3"/>
      <c r="E18" s="3"/>
      <c r="F18" s="3"/>
      <c r="G18" s="3"/>
      <c r="H18" s="377" t="s">
        <v>165</v>
      </c>
      <c r="I18" s="377"/>
    </row>
  </sheetData>
  <mergeCells count="11">
    <mergeCell ref="J7:J10"/>
    <mergeCell ref="C1:D1"/>
    <mergeCell ref="C3:J3"/>
    <mergeCell ref="C4:J4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R19"/>
  <sheetViews>
    <sheetView workbookViewId="0" topLeftCell="A1">
      <selection activeCell="L9" sqref="L9"/>
    </sheetView>
  </sheetViews>
  <sheetFormatPr defaultColWidth="9.00390625" defaultRowHeight="12.75"/>
  <cols>
    <col min="3" max="3" width="13.25390625" style="0" customWidth="1"/>
    <col min="4" max="4" width="11.75390625" style="0" customWidth="1"/>
    <col min="5" max="6" width="12.625" style="0" customWidth="1"/>
    <col min="7" max="7" width="14.875" style="0" customWidth="1"/>
    <col min="8" max="8" width="15.875" style="0" customWidth="1"/>
    <col min="9" max="9" width="12.625" style="0" customWidth="1"/>
    <col min="10" max="10" width="14.75390625" style="0" customWidth="1"/>
    <col min="11" max="11" width="11.25390625" style="0" customWidth="1"/>
    <col min="12" max="12" width="10.00390625" style="0" customWidth="1"/>
    <col min="13" max="13" width="11.875" style="0" customWidth="1"/>
    <col min="14" max="14" width="10.00390625" style="0" customWidth="1"/>
    <col min="15" max="15" width="11.00390625" style="0" customWidth="1"/>
    <col min="16" max="16" width="27.625" style="0" customWidth="1"/>
    <col min="17" max="17" width="16.125" style="0" customWidth="1"/>
    <col min="18" max="18" width="16.25390625" style="0" customWidth="1"/>
    <col min="19" max="19" width="7.00390625" style="0" customWidth="1"/>
  </cols>
  <sheetData>
    <row r="1" spans="3:18" ht="95.25" customHeight="1">
      <c r="C1" s="174" t="s">
        <v>218</v>
      </c>
      <c r="D1" s="174"/>
      <c r="E1" s="3"/>
      <c r="F1" s="3"/>
      <c r="G1" s="3"/>
      <c r="H1" s="3"/>
      <c r="I1" s="3"/>
      <c r="J1" s="3"/>
      <c r="K1" s="6"/>
      <c r="L1" s="6"/>
      <c r="M1" s="6"/>
      <c r="N1" s="6"/>
      <c r="O1" s="6"/>
      <c r="P1" s="6"/>
      <c r="Q1" s="6"/>
      <c r="R1" s="6"/>
    </row>
    <row r="2" spans="3:18" ht="17.25" customHeight="1"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Q2" s="6"/>
      <c r="R2" s="6"/>
    </row>
    <row r="3" spans="3:18" ht="24.75" customHeight="1">
      <c r="C3" s="174" t="s">
        <v>193</v>
      </c>
      <c r="D3" s="174"/>
      <c r="E3" s="174"/>
      <c r="F3" s="174"/>
      <c r="G3" s="174"/>
      <c r="H3" s="174"/>
      <c r="I3" s="174"/>
      <c r="J3" s="174"/>
      <c r="K3" s="250"/>
      <c r="L3" s="250"/>
      <c r="M3" s="250"/>
      <c r="N3" s="250"/>
      <c r="O3" s="250"/>
      <c r="P3" s="250"/>
      <c r="Q3" s="250"/>
      <c r="R3" s="250"/>
    </row>
    <row r="4" spans="3:18" ht="24.75" customHeight="1">
      <c r="C4" s="174" t="s">
        <v>219</v>
      </c>
      <c r="D4" s="174"/>
      <c r="E4" s="174"/>
      <c r="F4" s="174"/>
      <c r="G4" s="174"/>
      <c r="H4" s="174"/>
      <c r="I4" s="174"/>
      <c r="J4" s="174"/>
      <c r="K4" s="250"/>
      <c r="L4" s="250"/>
      <c r="M4" s="250"/>
      <c r="N4" s="250"/>
      <c r="O4" s="250"/>
      <c r="P4" s="250"/>
      <c r="Q4" s="250"/>
      <c r="R4" s="250"/>
    </row>
    <row r="5" spans="3:15" ht="18">
      <c r="C5" s="377"/>
      <c r="D5" s="377"/>
      <c r="E5" s="3"/>
      <c r="F5" s="3"/>
      <c r="G5" s="3"/>
      <c r="H5" s="3"/>
      <c r="I5" s="3"/>
      <c r="J5" s="3"/>
      <c r="K5" s="404"/>
      <c r="L5" s="404"/>
      <c r="M5" s="404"/>
      <c r="N5" s="404"/>
      <c r="O5" s="404"/>
    </row>
    <row r="6" spans="3:10" ht="19.5" customHeight="1" thickBot="1">
      <c r="C6" s="377"/>
      <c r="D6" s="377"/>
      <c r="E6" s="377"/>
      <c r="F6" s="377"/>
      <c r="G6" s="377"/>
      <c r="H6" s="377"/>
      <c r="I6" s="377"/>
      <c r="J6" s="377"/>
    </row>
    <row r="7" spans="3:10" ht="39" customHeight="1">
      <c r="C7" s="380" t="s">
        <v>1</v>
      </c>
      <c r="D7" s="253" t="s">
        <v>211</v>
      </c>
      <c r="E7" s="254" t="s">
        <v>220</v>
      </c>
      <c r="F7" s="405" t="s">
        <v>171</v>
      </c>
      <c r="G7" s="405" t="s">
        <v>221</v>
      </c>
      <c r="H7" s="406" t="s">
        <v>222</v>
      </c>
      <c r="I7" s="407" t="s">
        <v>215</v>
      </c>
      <c r="J7" s="408" t="s">
        <v>216</v>
      </c>
    </row>
    <row r="8" spans="3:10" ht="39" customHeight="1">
      <c r="C8" s="386"/>
      <c r="D8" s="387"/>
      <c r="E8" s="261"/>
      <c r="F8" s="409"/>
      <c r="G8" s="409"/>
      <c r="H8" s="410"/>
      <c r="I8" s="355"/>
      <c r="J8" s="411"/>
    </row>
    <row r="9" spans="3:10" ht="90" customHeight="1">
      <c r="C9" s="386"/>
      <c r="D9" s="387"/>
      <c r="E9" s="261"/>
      <c r="F9" s="409"/>
      <c r="G9" s="409"/>
      <c r="H9" s="410"/>
      <c r="I9" s="355"/>
      <c r="J9" s="411"/>
    </row>
    <row r="10" spans="3:10" ht="47.25" customHeight="1">
      <c r="C10" s="386"/>
      <c r="D10" s="387"/>
      <c r="E10" s="261"/>
      <c r="F10" s="409"/>
      <c r="G10" s="409"/>
      <c r="H10" s="410"/>
      <c r="I10" s="355"/>
      <c r="J10" s="411"/>
    </row>
    <row r="11" spans="3:10" ht="36.75" customHeight="1">
      <c r="C11" s="351" t="s">
        <v>223</v>
      </c>
      <c r="D11" s="354">
        <f>SUM(E11:J12)</f>
        <v>14946.289999999999</v>
      </c>
      <c r="E11" s="412">
        <v>420.71</v>
      </c>
      <c r="F11" s="413">
        <v>300.37</v>
      </c>
      <c r="G11" s="413">
        <v>24.08</v>
      </c>
      <c r="H11" s="412">
        <v>5006.88</v>
      </c>
      <c r="I11" s="412">
        <v>9190.26</v>
      </c>
      <c r="J11" s="414">
        <v>3.99</v>
      </c>
    </row>
    <row r="12" spans="3:10" ht="35.25" customHeight="1" thickBot="1">
      <c r="C12" s="415"/>
      <c r="D12" s="366"/>
      <c r="E12" s="416"/>
      <c r="F12" s="417"/>
      <c r="G12" s="417"/>
      <c r="H12" s="416"/>
      <c r="I12" s="416"/>
      <c r="J12" s="418"/>
    </row>
    <row r="13" spans="3:18" ht="45" customHeight="1"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4.25" customHeight="1">
      <c r="C14" s="377"/>
      <c r="D14" s="377" t="s">
        <v>162</v>
      </c>
      <c r="E14" s="377"/>
      <c r="F14" s="377"/>
      <c r="G14" s="3"/>
      <c r="H14" s="3"/>
      <c r="I14" s="3" t="s">
        <v>163</v>
      </c>
      <c r="J14" s="3"/>
      <c r="K14" s="350"/>
      <c r="L14" s="350"/>
      <c r="M14" s="350"/>
      <c r="N14" s="350"/>
      <c r="O14" s="350"/>
      <c r="R14" s="350"/>
    </row>
    <row r="15" spans="3:18" ht="25.5" customHeight="1">
      <c r="C15" s="377"/>
      <c r="D15" s="3"/>
      <c r="E15" s="3"/>
      <c r="F15" s="3"/>
      <c r="G15" s="3"/>
      <c r="H15" s="3"/>
      <c r="I15" s="377"/>
      <c r="J15" s="377"/>
      <c r="Q15" s="3"/>
      <c r="R15" s="3"/>
    </row>
    <row r="16" spans="3:18" ht="15">
      <c r="C16" s="377"/>
      <c r="D16" s="379" t="s">
        <v>164</v>
      </c>
      <c r="E16" s="3"/>
      <c r="F16" s="3"/>
      <c r="G16" s="3"/>
      <c r="H16" s="3"/>
      <c r="I16" s="377" t="s">
        <v>165</v>
      </c>
      <c r="J16" s="377"/>
      <c r="Q16" s="3"/>
      <c r="R16" s="3"/>
    </row>
    <row r="17" spans="3:18" ht="15" customHeight="1">
      <c r="C17" s="377"/>
      <c r="D17" s="377"/>
      <c r="E17" s="377"/>
      <c r="F17" s="377"/>
      <c r="G17" s="377"/>
      <c r="H17" s="377"/>
      <c r="I17" s="377"/>
      <c r="J17" s="377"/>
      <c r="K17" s="3"/>
      <c r="L17" s="3"/>
      <c r="M17" s="3"/>
      <c r="N17" s="3"/>
      <c r="O17" s="3"/>
      <c r="P17" s="3"/>
      <c r="Q17" s="3"/>
      <c r="R17" s="3"/>
    </row>
    <row r="18" spans="5:18" ht="1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5:18" ht="1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R19" s="3"/>
    </row>
  </sheetData>
  <mergeCells count="19">
    <mergeCell ref="J7:J10"/>
    <mergeCell ref="C11:C12"/>
    <mergeCell ref="D11:D12"/>
    <mergeCell ref="E11:E12"/>
    <mergeCell ref="F11:F12"/>
    <mergeCell ref="G11:G12"/>
    <mergeCell ref="H11:H12"/>
    <mergeCell ref="I11:I12"/>
    <mergeCell ref="J11:J12"/>
    <mergeCell ref="C1:D1"/>
    <mergeCell ref="C3:J3"/>
    <mergeCell ref="C4:J4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AG19"/>
  <sheetViews>
    <sheetView tabSelected="1" workbookViewId="0" topLeftCell="A1">
      <selection activeCell="L8" sqref="L8:L11"/>
    </sheetView>
  </sheetViews>
  <sheetFormatPr defaultColWidth="9.00390625" defaultRowHeight="12.75"/>
  <cols>
    <col min="1" max="1" width="4.625" style="0" customWidth="1"/>
    <col min="2" max="2" width="1.625" style="0" customWidth="1"/>
    <col min="3" max="3" width="12.25390625" style="0" customWidth="1"/>
    <col min="4" max="4" width="11.00390625" style="0" customWidth="1"/>
    <col min="5" max="5" width="9.625" style="0" customWidth="1"/>
    <col min="6" max="7" width="11.625" style="0" customWidth="1"/>
    <col min="8" max="8" width="16.00390625" style="0" customWidth="1"/>
    <col min="9" max="9" width="18.25390625" style="0" customWidth="1"/>
    <col min="10" max="10" width="15.125" style="0" customWidth="1"/>
    <col min="11" max="11" width="13.00390625" style="0" customWidth="1"/>
    <col min="12" max="12" width="15.125" style="0" customWidth="1"/>
    <col min="13" max="13" width="4.75390625" style="0" customWidth="1"/>
    <col min="14" max="14" width="7.75390625" style="0" customWidth="1"/>
    <col min="15" max="15" width="7.125" style="0" customWidth="1"/>
    <col min="16" max="16" width="5.00390625" style="0" customWidth="1"/>
    <col min="17" max="18" width="9.625" style="0" customWidth="1"/>
    <col min="19" max="19" width="10.00390625" style="0" customWidth="1"/>
    <col min="20" max="20" width="10.875" style="0" customWidth="1"/>
    <col min="21" max="21" width="10.125" style="0" customWidth="1"/>
    <col min="22" max="22" width="7.25390625" style="0" customWidth="1"/>
    <col min="23" max="23" width="5.375" style="0" customWidth="1"/>
    <col min="24" max="25" width="10.25390625" style="0" customWidth="1"/>
    <col min="26" max="27" width="8.75390625" style="0" customWidth="1"/>
    <col min="28" max="28" width="11.25390625" style="0" customWidth="1"/>
    <col min="29" max="29" width="8.75390625" style="0" customWidth="1"/>
    <col min="30" max="30" width="10.875" style="0" customWidth="1"/>
    <col min="31" max="31" width="21.25390625" style="0" customWidth="1"/>
    <col min="32" max="32" width="17.875" style="0" customWidth="1"/>
    <col min="33" max="33" width="16.25390625" style="0" customWidth="1"/>
  </cols>
  <sheetData>
    <row r="1" spans="3:33" ht="18">
      <c r="C1" s="250" t="s">
        <v>224</v>
      </c>
      <c r="D1" s="250"/>
      <c r="E1" s="2"/>
      <c r="F1" s="2"/>
      <c r="G1" s="2"/>
      <c r="H1" s="2"/>
      <c r="I1" s="2"/>
      <c r="J1" s="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3:33" ht="19.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3:33" ht="17.25" customHeight="1">
      <c r="C3" s="3"/>
      <c r="D3" s="3"/>
      <c r="E3" s="3"/>
      <c r="F3" s="3"/>
      <c r="G3" s="3"/>
      <c r="H3" s="3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3:33" s="419" customFormat="1" ht="24.75" customHeight="1">
      <c r="C4" s="174" t="s">
        <v>193</v>
      </c>
      <c r="D4" s="174"/>
      <c r="E4" s="174"/>
      <c r="F4" s="174"/>
      <c r="G4" s="174"/>
      <c r="H4" s="174"/>
      <c r="I4" s="174"/>
      <c r="J4" s="174"/>
      <c r="K4" s="174"/>
      <c r="L4" s="174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</row>
    <row r="5" spans="3:33" s="419" customFormat="1" ht="24.75" customHeight="1">
      <c r="C5" s="174" t="s">
        <v>219</v>
      </c>
      <c r="D5" s="174"/>
      <c r="E5" s="174"/>
      <c r="F5" s="174"/>
      <c r="G5" s="174"/>
      <c r="H5" s="174"/>
      <c r="I5" s="174"/>
      <c r="J5" s="174"/>
      <c r="K5" s="174"/>
      <c r="L5" s="174"/>
      <c r="M5" s="250"/>
      <c r="N5" s="250"/>
      <c r="O5" s="250"/>
      <c r="P5" s="250"/>
      <c r="Q5" s="5"/>
      <c r="R5" s="5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1:16" ht="21" customHeight="1">
      <c r="K6" s="404"/>
      <c r="L6" s="404"/>
      <c r="M6" s="404"/>
      <c r="N6" s="404"/>
      <c r="O6" s="404"/>
      <c r="P6" s="404"/>
    </row>
    <row r="7" ht="22.5" customHeight="1" thickBot="1"/>
    <row r="8" spans="3:12" ht="36.75" customHeight="1">
      <c r="C8" s="346" t="s">
        <v>1</v>
      </c>
      <c r="D8" s="253" t="s">
        <v>225</v>
      </c>
      <c r="E8" s="420" t="s">
        <v>226</v>
      </c>
      <c r="F8" s="421" t="s">
        <v>145</v>
      </c>
      <c r="G8" s="405" t="s">
        <v>171</v>
      </c>
      <c r="H8" s="405" t="s">
        <v>221</v>
      </c>
      <c r="I8" s="420" t="s">
        <v>227</v>
      </c>
      <c r="J8" s="420" t="s">
        <v>222</v>
      </c>
      <c r="K8" s="420" t="s">
        <v>215</v>
      </c>
      <c r="L8" s="422" t="s">
        <v>216</v>
      </c>
    </row>
    <row r="9" spans="3:12" ht="28.5" customHeight="1">
      <c r="C9" s="351"/>
      <c r="D9" s="387"/>
      <c r="E9" s="423"/>
      <c r="F9" s="424"/>
      <c r="G9" s="409"/>
      <c r="H9" s="409"/>
      <c r="I9" s="423"/>
      <c r="J9" s="423"/>
      <c r="K9" s="423"/>
      <c r="L9" s="425"/>
    </row>
    <row r="10" spans="3:12" ht="96" customHeight="1">
      <c r="C10" s="351"/>
      <c r="D10" s="387"/>
      <c r="E10" s="423"/>
      <c r="F10" s="424"/>
      <c r="G10" s="409"/>
      <c r="H10" s="409"/>
      <c r="I10" s="423"/>
      <c r="J10" s="423"/>
      <c r="K10" s="423"/>
      <c r="L10" s="425"/>
    </row>
    <row r="11" spans="3:12" ht="48.75" customHeight="1">
      <c r="C11" s="351"/>
      <c r="D11" s="387"/>
      <c r="E11" s="423"/>
      <c r="F11" s="424"/>
      <c r="G11" s="409"/>
      <c r="H11" s="409"/>
      <c r="I11" s="423"/>
      <c r="J11" s="423"/>
      <c r="K11" s="423"/>
      <c r="L11" s="425"/>
    </row>
    <row r="12" spans="3:12" ht="42" customHeight="1">
      <c r="C12" s="426" t="s">
        <v>23</v>
      </c>
      <c r="D12" s="354">
        <f>SUM(E12:L13)</f>
        <v>89085.31</v>
      </c>
      <c r="E12" s="355">
        <v>2679.86</v>
      </c>
      <c r="F12" s="355">
        <v>2450.74</v>
      </c>
      <c r="G12" s="409">
        <v>631.24</v>
      </c>
      <c r="H12" s="409">
        <v>148.4</v>
      </c>
      <c r="I12" s="355">
        <v>65880</v>
      </c>
      <c r="J12" s="355">
        <v>10145.52</v>
      </c>
      <c r="K12" s="355">
        <v>7115.04</v>
      </c>
      <c r="L12" s="411">
        <v>34.51</v>
      </c>
    </row>
    <row r="13" spans="3:12" ht="65.25" customHeight="1" thickBot="1">
      <c r="C13" s="427"/>
      <c r="D13" s="366"/>
      <c r="E13" s="428"/>
      <c r="F13" s="428"/>
      <c r="G13" s="429"/>
      <c r="H13" s="429"/>
      <c r="I13" s="428"/>
      <c r="J13" s="428"/>
      <c r="K13" s="428"/>
      <c r="L13" s="430"/>
    </row>
    <row r="14" spans="3:33" ht="18" customHeight="1"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3:33" ht="18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8" customHeight="1">
      <c r="C16" s="3"/>
      <c r="D16" s="3"/>
      <c r="E16" s="377" t="s">
        <v>162</v>
      </c>
      <c r="F16" s="377"/>
      <c r="G16" s="377"/>
      <c r="H16" s="3"/>
      <c r="I16" s="3"/>
      <c r="J16" s="3" t="s">
        <v>163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8" customHeight="1">
      <c r="C17" s="3"/>
      <c r="D17" s="3"/>
      <c r="E17" s="3"/>
      <c r="F17" s="3"/>
      <c r="G17" s="3"/>
      <c r="H17" s="3"/>
      <c r="I17" s="3"/>
      <c r="L17" s="377"/>
      <c r="M17" s="377"/>
      <c r="N17" s="3"/>
      <c r="O17" s="3"/>
      <c r="P17" s="3"/>
      <c r="Q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8" customHeight="1">
      <c r="C18" s="3"/>
      <c r="D18" s="3"/>
      <c r="E18" s="379" t="s">
        <v>164</v>
      </c>
      <c r="F18" s="3"/>
      <c r="G18" s="3"/>
      <c r="H18" s="3"/>
      <c r="I18" s="3"/>
      <c r="J18" s="377" t="s">
        <v>165</v>
      </c>
      <c r="K18" s="377"/>
      <c r="L18" s="3"/>
      <c r="M18" s="3"/>
      <c r="N18" s="3"/>
      <c r="O18" s="3"/>
      <c r="P18" s="3"/>
      <c r="Q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8" customHeight="1">
      <c r="C19" s="3"/>
      <c r="D19" s="3"/>
      <c r="L19" s="3"/>
      <c r="M19" s="3"/>
      <c r="N19" s="3"/>
      <c r="O19" s="3"/>
      <c r="P19" s="3"/>
      <c r="Q19" s="3"/>
      <c r="S19" s="377"/>
      <c r="T19" s="37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18" customHeight="1"/>
    <row r="21" ht="18" customHeight="1"/>
  </sheetData>
  <mergeCells count="22">
    <mergeCell ref="K12:K13"/>
    <mergeCell ref="L12:L13"/>
    <mergeCell ref="K8:K11"/>
    <mergeCell ref="L8:L11"/>
    <mergeCell ref="C12:C13"/>
    <mergeCell ref="D12:D13"/>
    <mergeCell ref="E12:E13"/>
    <mergeCell ref="F12:F13"/>
    <mergeCell ref="G12:G13"/>
    <mergeCell ref="H12:H13"/>
    <mergeCell ref="I12:I13"/>
    <mergeCell ref="J12:J13"/>
    <mergeCell ref="C4:L4"/>
    <mergeCell ref="C5:L5"/>
    <mergeCell ref="C8:C11"/>
    <mergeCell ref="D8:D11"/>
    <mergeCell ref="E8:E11"/>
    <mergeCell ref="F8:F11"/>
    <mergeCell ref="G8:G11"/>
    <mergeCell ref="H8:H11"/>
    <mergeCell ref="I8:I11"/>
    <mergeCell ref="J8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2015-01-21T13:44:20Z</dcterms:created>
  <dcterms:modified xsi:type="dcterms:W3CDTF">2015-01-22T10:57:27Z</dcterms:modified>
  <cp:category/>
  <cp:version/>
  <cp:contentType/>
  <cp:contentStatus/>
</cp:coreProperties>
</file>